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19320" windowHeight="15480" activeTab="3"/>
  </bookViews>
  <sheets>
    <sheet name="Приложение 1" sheetId="3" r:id="rId1"/>
    <sheet name="Приложение 2" sheetId="4" r:id="rId2"/>
    <sheet name="Приложение 3" sheetId="5" r:id="rId3"/>
    <sheet name="график" sheetId="6" r:id="rId4"/>
  </sheets>
  <calcPr calcId="145621"/>
</workbook>
</file>

<file path=xl/calcChain.xml><?xml version="1.0" encoding="utf-8"?>
<calcChain xmlns="http://schemas.openxmlformats.org/spreadsheetml/2006/main">
  <c r="D7" i="6" l="1"/>
  <c r="D6" i="6"/>
  <c r="D5" i="6"/>
  <c r="D4" i="6"/>
  <c r="D3" i="6"/>
  <c r="D2" i="6"/>
  <c r="G8" i="5"/>
  <c r="K32" i="3"/>
  <c r="K31" i="3"/>
  <c r="L31" i="3" s="1"/>
  <c r="K30" i="3"/>
  <c r="K29" i="3"/>
  <c r="K33" i="3" s="1"/>
  <c r="K25" i="3"/>
  <c r="K26" i="3"/>
  <c r="L26" i="3" s="1"/>
  <c r="K27" i="3"/>
  <c r="K24" i="3"/>
  <c r="L24" i="3" s="1"/>
  <c r="K21" i="3"/>
  <c r="K22" i="3"/>
  <c r="L22" i="3" s="1"/>
  <c r="K20" i="3"/>
  <c r="K16" i="3"/>
  <c r="K17" i="3"/>
  <c r="K18" i="3"/>
  <c r="K15" i="3"/>
  <c r="K19" i="3" s="1"/>
  <c r="K11" i="3"/>
  <c r="K12" i="3"/>
  <c r="L12" i="3"/>
  <c r="K13" i="3"/>
  <c r="K10" i="3"/>
  <c r="K14" i="3" s="1"/>
  <c r="K8" i="3"/>
  <c r="K9" i="3" s="1"/>
  <c r="K5" i="3"/>
  <c r="L5" i="3" s="1"/>
  <c r="K6" i="3"/>
  <c r="K4" i="3"/>
  <c r="K7" i="3"/>
  <c r="I30" i="3"/>
  <c r="I31" i="3"/>
  <c r="I24" i="3"/>
  <c r="I17" i="3"/>
  <c r="F33" i="3"/>
  <c r="F34" i="3" s="1"/>
  <c r="E33" i="3"/>
  <c r="E34" i="3" s="1"/>
  <c r="F28" i="3"/>
  <c r="E28" i="3"/>
  <c r="F23" i="3"/>
  <c r="E23" i="3"/>
  <c r="F19" i="3"/>
  <c r="E19" i="3"/>
  <c r="I15" i="3"/>
  <c r="L15" i="3"/>
  <c r="I16" i="3"/>
  <c r="L16" i="3"/>
  <c r="I18" i="3"/>
  <c r="L18" i="3"/>
  <c r="I20" i="3"/>
  <c r="L20" i="3"/>
  <c r="I21" i="3"/>
  <c r="I22" i="3"/>
  <c r="I23" i="3" s="1"/>
  <c r="I25" i="3"/>
  <c r="L25" i="3" s="1"/>
  <c r="I26" i="3"/>
  <c r="I27" i="3"/>
  <c r="L27" i="3" s="1"/>
  <c r="I29" i="3"/>
  <c r="I32" i="3"/>
  <c r="L32" i="3" s="1"/>
  <c r="F14" i="3"/>
  <c r="E14" i="3"/>
  <c r="F9" i="3"/>
  <c r="E9" i="3"/>
  <c r="I11" i="3"/>
  <c r="I14" i="3" s="1"/>
  <c r="I12" i="3"/>
  <c r="I13" i="3"/>
  <c r="L13" i="3" s="1"/>
  <c r="F7" i="3"/>
  <c r="E7" i="3"/>
  <c r="I5" i="3"/>
  <c r="I6" i="3"/>
  <c r="L6" i="3" s="1"/>
  <c r="I8" i="3"/>
  <c r="I9" i="3"/>
  <c r="I10" i="3"/>
  <c r="L10" i="3"/>
  <c r="N22" i="3"/>
  <c r="N11" i="3"/>
  <c r="I4" i="3"/>
  <c r="I7" i="3" s="1"/>
  <c r="L30" i="3"/>
  <c r="L21" i="3"/>
  <c r="I28" i="3"/>
  <c r="I19" i="3"/>
  <c r="I33" i="3"/>
  <c r="L17" i="3"/>
  <c r="L19" i="3"/>
  <c r="L8" i="3"/>
  <c r="L9" i="3" s="1"/>
  <c r="L28" i="3" l="1"/>
  <c r="I34" i="3"/>
  <c r="L23" i="3"/>
  <c r="L11" i="3"/>
  <c r="L14" i="3" s="1"/>
  <c r="K23" i="3"/>
  <c r="N27" i="3" s="1"/>
  <c r="K28" i="3"/>
  <c r="N33" i="3" s="1"/>
  <c r="L4" i="3"/>
  <c r="L7" i="3" s="1"/>
  <c r="L29" i="3"/>
  <c r="L33" i="3" s="1"/>
  <c r="K34" i="3" l="1"/>
  <c r="G36" i="3" s="1"/>
  <c r="L34" i="3"/>
</calcChain>
</file>

<file path=xl/sharedStrings.xml><?xml version="1.0" encoding="utf-8"?>
<sst xmlns="http://schemas.openxmlformats.org/spreadsheetml/2006/main" count="99" uniqueCount="63">
  <si>
    <t>Обект</t>
  </si>
  <si>
    <t>Отдел и подотдел</t>
  </si>
  <si>
    <t>Дървесен вид</t>
  </si>
  <si>
    <t>Сортимент</t>
  </si>
  <si>
    <t>Прогнозно количество дървесина пл.м3</t>
  </si>
  <si>
    <t>Прогнозно количество дървесина простр.м3</t>
  </si>
  <si>
    <t>Стойност на услугата сеч и извоз  лв./пл.м3</t>
  </si>
  <si>
    <t>Стойност на услугата сеч и извоз  лв./пр.м3</t>
  </si>
  <si>
    <t>Обща стойност в лв. без ДДС</t>
  </si>
  <si>
    <t>Средна техн.дървесина</t>
  </si>
  <si>
    <t>Дърва за огрев</t>
  </si>
  <si>
    <t>Общо за отдела</t>
  </si>
  <si>
    <t>акация</t>
  </si>
  <si>
    <t>Дребна техн.дървесина</t>
  </si>
  <si>
    <t>Единична цена транспортиране до тир станция лева/тон без ДДС</t>
  </si>
  <si>
    <t>Прогнозна стойност на услугата транспортиране до тир станция лева/тон без ДДС</t>
  </si>
  <si>
    <t>Прогнозна обща стойност лева без ДДС</t>
  </si>
  <si>
    <t>общо тона</t>
  </si>
  <si>
    <t>тон м3</t>
  </si>
  <si>
    <t>Едра техн.дървесина</t>
  </si>
  <si>
    <t>9/и</t>
  </si>
  <si>
    <t>11/г</t>
  </si>
  <si>
    <t>11/д</t>
  </si>
  <si>
    <t>25/р</t>
  </si>
  <si>
    <t>25/с</t>
  </si>
  <si>
    <t>26/к</t>
  </si>
  <si>
    <t>26/р</t>
  </si>
  <si>
    <t xml:space="preserve">Приложение 1 </t>
  </si>
  <si>
    <t>ПРИЛОЖЕНИЕ    № 2</t>
  </si>
  <si>
    <t>Забележка : Сортиментите, които следва да се добият са със следните размери, съгласно БДС :</t>
  </si>
  <si>
    <t>Дължина – м.</t>
  </si>
  <si>
    <t>Диаметър – см.</t>
  </si>
  <si>
    <t>Едра технологична дървесеина</t>
  </si>
  <si>
    <t xml:space="preserve">1,00м  2,00м </t>
  </si>
  <si>
    <t>над 18см</t>
  </si>
  <si>
    <t>Средна техн. дървесина</t>
  </si>
  <si>
    <t>1,00м  2,00м;</t>
  </si>
  <si>
    <t>14-18см</t>
  </si>
  <si>
    <t>Дребна техн. дървесина</t>
  </si>
  <si>
    <t>до 14см</t>
  </si>
  <si>
    <t>от 4-30см</t>
  </si>
  <si>
    <t>ПРИЛОЖЕНИЕ № 3</t>
  </si>
  <si>
    <t>ОБЕКТ №</t>
  </si>
  <si>
    <t>Отдел, подотдел</t>
  </si>
  <si>
    <t>OБЩО</t>
  </si>
  <si>
    <t>I</t>
  </si>
  <si>
    <t>II</t>
  </si>
  <si>
    <t>III</t>
  </si>
  <si>
    <t>IV</t>
  </si>
  <si>
    <t>9-и, 11-г, 11-д, 25-р, 25-с, 26-к, 26-р</t>
  </si>
  <si>
    <t>Срок за получаване на позволителното за сеч до:</t>
  </si>
  <si>
    <t>Краен срок за сеч:</t>
  </si>
  <si>
    <t>Краен срок за извоз до временен склад:</t>
  </si>
  <si>
    <t>9-и</t>
  </si>
  <si>
    <t>11-г</t>
  </si>
  <si>
    <t>25-р</t>
  </si>
  <si>
    <t>25-с</t>
  </si>
  <si>
    <t>26-к</t>
  </si>
  <si>
    <t>26-р</t>
  </si>
  <si>
    <t>Всичко за обекта</t>
  </si>
  <si>
    <t>Към договор ДД-            2022г. за извършване на дейности в ДГТ от Обект № 2205</t>
  </si>
  <si>
    <t>Към договор № ……………....за за извършване на дейности в ДГТ от Обект № 2205</t>
  </si>
  <si>
    <t>тримесечие-  -  2022 г./пл.куб.м.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</si>
</sst>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color indexed="8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8"/>
      </bottom>
      <diagonal/>
    </border>
  </borders>
  <cellStyleXfs count="2">
    <xf numFmtId="0" fontId="0" fillId="0" borderId="0"/>
    <xf numFmtId="0" fontId="2" fillId="0" borderId="0" applyNumberFormat="0" applyFont="0" applyFill="0" applyBorder="0" applyAlignment="0" applyProtection="0">
      <alignment vertical="top"/>
    </xf>
  </cellStyleXfs>
  <cellXfs count="81">
    <xf numFmtId="0" fontId="0" fillId="0" borderId="0" xfId="0"/>
    <xf numFmtId="1" fontId="4" fillId="0" borderId="1" xfId="1" applyNumberFormat="1" applyFont="1" applyFill="1" applyBorder="1" applyAlignment="1" applyProtection="1">
      <alignment horizontal="center" vertical="top"/>
    </xf>
    <xf numFmtId="0" fontId="4" fillId="0" borderId="1" xfId="1" applyNumberFormat="1" applyFont="1" applyFill="1" applyBorder="1" applyAlignment="1" applyProtection="1">
      <alignment horizontal="center" vertical="top"/>
    </xf>
    <xf numFmtId="0" fontId="4" fillId="0" borderId="1" xfId="1" applyNumberFormat="1" applyFont="1" applyFill="1" applyBorder="1" applyAlignment="1" applyProtection="1">
      <alignment horizontal="center" vertical="center"/>
    </xf>
    <xf numFmtId="2" fontId="4" fillId="0" borderId="1" xfId="0" applyNumberFormat="1" applyFont="1" applyFill="1" applyBorder="1"/>
    <xf numFmtId="0" fontId="1" fillId="0" borderId="0" xfId="0" applyFont="1" applyFill="1" applyAlignment="1">
      <alignment horizontal="center" vertical="center" textRotation="90"/>
    </xf>
    <xf numFmtId="0" fontId="4" fillId="0" borderId="2" xfId="1" applyNumberFormat="1" applyFont="1" applyFill="1" applyBorder="1" applyAlignment="1" applyProtection="1">
      <alignment horizontal="center" vertical="center"/>
    </xf>
    <xf numFmtId="1" fontId="4" fillId="0" borderId="2" xfId="1" applyNumberFormat="1" applyFont="1" applyFill="1" applyBorder="1" applyAlignment="1" applyProtection="1">
      <alignment horizontal="center" vertical="top"/>
    </xf>
    <xf numFmtId="2" fontId="4" fillId="0" borderId="2" xfId="0" applyNumberFormat="1" applyFont="1" applyFill="1" applyBorder="1"/>
    <xf numFmtId="1" fontId="4" fillId="0" borderId="2" xfId="0" applyNumberFormat="1" applyFont="1" applyFill="1" applyBorder="1" applyAlignment="1">
      <alignment horizontal="right"/>
    </xf>
    <xf numFmtId="1" fontId="4" fillId="0" borderId="1" xfId="0" applyNumberFormat="1" applyFont="1" applyFill="1" applyBorder="1" applyAlignment="1">
      <alignment horizontal="right"/>
    </xf>
    <xf numFmtId="0" fontId="7" fillId="0" borderId="3" xfId="1" applyNumberFormat="1" applyFont="1" applyFill="1" applyBorder="1" applyAlignment="1" applyProtection="1">
      <alignment horizontal="center" vertical="center" textRotation="90"/>
    </xf>
    <xf numFmtId="0" fontId="7" fillId="0" borderId="4" xfId="1" applyNumberFormat="1" applyFont="1" applyFill="1" applyBorder="1" applyAlignment="1" applyProtection="1">
      <alignment horizontal="center" vertical="center" textRotation="90" wrapText="1"/>
    </xf>
    <xf numFmtId="164" fontId="0" fillId="0" borderId="0" xfId="0" applyNumberFormat="1"/>
    <xf numFmtId="0" fontId="4" fillId="0" borderId="2" xfId="1" applyFont="1" applyFill="1" applyBorder="1" applyAlignment="1">
      <alignment horizontal="center" vertical="center"/>
    </xf>
    <xf numFmtId="0" fontId="8" fillId="0" borderId="0" xfId="0" applyFont="1"/>
    <xf numFmtId="164" fontId="8" fillId="0" borderId="0" xfId="0" applyNumberFormat="1" applyFont="1"/>
    <xf numFmtId="0" fontId="4" fillId="0" borderId="1" xfId="1" applyFont="1" applyFill="1" applyBorder="1" applyAlignment="1">
      <alignment horizontal="center"/>
    </xf>
    <xf numFmtId="0" fontId="4" fillId="0" borderId="1" xfId="1" applyFont="1" applyFill="1" applyBorder="1" applyAlignment="1">
      <alignment horizontal="center" vertical="center"/>
    </xf>
    <xf numFmtId="0" fontId="7" fillId="0" borderId="4" xfId="1" applyNumberFormat="1" applyFont="1" applyFill="1" applyBorder="1" applyAlignment="1" applyProtection="1">
      <alignment horizontal="center" vertical="center" textRotation="90"/>
    </xf>
    <xf numFmtId="0" fontId="7" fillId="0" borderId="4" xfId="0" applyNumberFormat="1" applyFont="1" applyFill="1" applyBorder="1" applyAlignment="1" applyProtection="1">
      <alignment horizontal="center" vertical="center" textRotation="90" wrapText="1"/>
    </xf>
    <xf numFmtId="2" fontId="7" fillId="0" borderId="4" xfId="0" applyNumberFormat="1" applyFont="1" applyFill="1" applyBorder="1" applyAlignment="1" applyProtection="1">
      <alignment horizontal="center" vertical="center" textRotation="90" wrapText="1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vertical="center" wrapText="1"/>
    </xf>
    <xf numFmtId="0" fontId="10" fillId="0" borderId="6" xfId="0" applyFont="1" applyBorder="1" applyAlignment="1">
      <alignment horizontal="right" vertical="center"/>
    </xf>
    <xf numFmtId="0" fontId="10" fillId="0" borderId="6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0" fillId="0" borderId="1" xfId="0" applyFont="1" applyBorder="1"/>
    <xf numFmtId="14" fontId="10" fillId="0" borderId="1" xfId="0" applyNumberFormat="1" applyFont="1" applyBorder="1" applyAlignment="1">
      <alignment horizontal="right"/>
    </xf>
    <xf numFmtId="0" fontId="6" fillId="0" borderId="4" xfId="0" applyFont="1" applyFill="1" applyBorder="1" applyAlignment="1">
      <alignment horizontal="center" vertical="center" textRotation="90" wrapText="1"/>
    </xf>
    <xf numFmtId="1" fontId="6" fillId="0" borderId="4" xfId="0" applyNumberFormat="1" applyFont="1" applyFill="1" applyBorder="1" applyAlignment="1">
      <alignment horizontal="center" vertical="center" textRotation="90" wrapText="1"/>
    </xf>
    <xf numFmtId="1" fontId="6" fillId="0" borderId="7" xfId="0" applyNumberFormat="1" applyFont="1" applyFill="1" applyBorder="1" applyAlignment="1">
      <alignment horizontal="center" vertical="center" textRotation="90" wrapText="1"/>
    </xf>
    <xf numFmtId="0" fontId="9" fillId="0" borderId="2" xfId="0" applyFont="1" applyFill="1" applyBorder="1" applyAlignment="1"/>
    <xf numFmtId="2" fontId="9" fillId="0" borderId="2" xfId="0" applyNumberFormat="1" applyFont="1" applyFill="1" applyBorder="1" applyAlignment="1"/>
    <xf numFmtId="0" fontId="3" fillId="0" borderId="1" xfId="1" applyFont="1" applyFill="1" applyBorder="1" applyAlignment="1">
      <alignment horizontal="left"/>
    </xf>
    <xf numFmtId="0" fontId="3" fillId="0" borderId="1" xfId="1" applyNumberFormat="1" applyFont="1" applyFill="1" applyBorder="1" applyAlignment="1" applyProtection="1">
      <alignment vertical="top"/>
    </xf>
    <xf numFmtId="0" fontId="5" fillId="0" borderId="1" xfId="0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0" fontId="0" fillId="0" borderId="0" xfId="0" applyFill="1"/>
    <xf numFmtId="2" fontId="5" fillId="0" borderId="0" xfId="0" applyNumberFormat="1" applyFont="1" applyFill="1" applyAlignment="1">
      <alignment horizontal="center"/>
    </xf>
    <xf numFmtId="1" fontId="3" fillId="3" borderId="1" xfId="1" applyNumberFormat="1" applyFont="1" applyFill="1" applyBorder="1" applyAlignment="1" applyProtection="1">
      <alignment horizontal="center" vertical="top"/>
    </xf>
    <xf numFmtId="2" fontId="3" fillId="3" borderId="1" xfId="0" applyNumberFormat="1" applyFont="1" applyFill="1" applyBorder="1"/>
    <xf numFmtId="1" fontId="3" fillId="3" borderId="1" xfId="0" applyNumberFormat="1" applyFont="1" applyFill="1" applyBorder="1" applyAlignment="1">
      <alignment horizontal="right"/>
    </xf>
    <xf numFmtId="0" fontId="5" fillId="3" borderId="1" xfId="0" applyFont="1" applyFill="1" applyBorder="1" applyAlignment="1"/>
    <xf numFmtId="2" fontId="5" fillId="3" borderId="1" xfId="0" applyNumberFormat="1" applyFont="1" applyFill="1" applyBorder="1" applyAlignment="1"/>
    <xf numFmtId="0" fontId="3" fillId="3" borderId="1" xfId="1" applyFont="1" applyFill="1" applyBorder="1" applyAlignment="1">
      <alignment vertical="center"/>
    </xf>
    <xf numFmtId="0" fontId="3" fillId="3" borderId="1" xfId="1" applyFont="1" applyFill="1" applyBorder="1" applyAlignment="1">
      <alignment horizontal="left"/>
    </xf>
    <xf numFmtId="0" fontId="3" fillId="3" borderId="1" xfId="1" applyNumberFormat="1" applyFont="1" applyFill="1" applyBorder="1" applyAlignment="1" applyProtection="1">
      <alignment horizontal="center" vertical="top"/>
    </xf>
    <xf numFmtId="0" fontId="3" fillId="3" borderId="1" xfId="1" applyFont="1" applyFill="1" applyBorder="1" applyAlignment="1">
      <alignment horizontal="center" vertical="center"/>
    </xf>
    <xf numFmtId="0" fontId="3" fillId="3" borderId="1" xfId="1" applyNumberFormat="1" applyFont="1" applyFill="1" applyBorder="1" applyAlignment="1" applyProtection="1">
      <alignment horizontal="center" vertical="center"/>
    </xf>
    <xf numFmtId="0" fontId="0" fillId="0" borderId="0" xfId="0" applyFill="1" applyBorder="1"/>
    <xf numFmtId="0" fontId="1" fillId="0" borderId="0" xfId="0" applyFont="1" applyFill="1" applyBorder="1" applyAlignment="1">
      <alignment horizontal="center" vertical="center" textRotation="90"/>
    </xf>
    <xf numFmtId="2" fontId="9" fillId="0" borderId="0" xfId="0" applyNumberFormat="1" applyFont="1" applyFill="1" applyBorder="1" applyAlignment="1"/>
    <xf numFmtId="2" fontId="5" fillId="0" borderId="0" xfId="0" applyNumberFormat="1" applyFont="1" applyFill="1" applyBorder="1" applyAlignment="1"/>
    <xf numFmtId="2" fontId="0" fillId="0" borderId="0" xfId="0" applyNumberFormat="1" applyFill="1" applyBorder="1"/>
    <xf numFmtId="0" fontId="5" fillId="0" borderId="0" xfId="0" applyFont="1" applyFill="1" applyAlignment="1">
      <alignment horizontal="center"/>
    </xf>
    <xf numFmtId="0" fontId="4" fillId="0" borderId="2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3" fillId="0" borderId="2" xfId="1" applyNumberFormat="1" applyFont="1" applyFill="1" applyBorder="1" applyAlignment="1" applyProtection="1">
      <alignment horizontal="center" vertical="center"/>
    </xf>
    <xf numFmtId="0" fontId="3" fillId="0" borderId="1" xfId="1" applyNumberFormat="1" applyFont="1" applyFill="1" applyBorder="1" applyAlignment="1" applyProtection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</cellXfs>
  <cellStyles count="2">
    <cellStyle name="Normal 2" xfId="1"/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6"/>
  <sheetViews>
    <sheetView zoomScaleNormal="100" workbookViewId="0">
      <selection activeCell="G40" sqref="G40"/>
    </sheetView>
  </sheetViews>
  <sheetFormatPr defaultRowHeight="15" x14ac:dyDescent="0.25"/>
  <cols>
    <col min="1" max="1" width="7" style="45" customWidth="1"/>
    <col min="2" max="2" width="7.5703125" style="45" customWidth="1"/>
    <col min="3" max="3" width="7.85546875" style="45" customWidth="1"/>
    <col min="4" max="4" width="32" style="45" customWidth="1"/>
    <col min="5" max="6" width="9.140625" style="45"/>
    <col min="7" max="7" width="8.28515625" style="45" customWidth="1"/>
    <col min="8" max="8" width="8.140625" style="45" customWidth="1"/>
    <col min="9" max="9" width="8.7109375" style="45" customWidth="1"/>
    <col min="10" max="10" width="9.140625" style="45"/>
    <col min="11" max="11" width="10.28515625" style="45" bestFit="1" customWidth="1"/>
    <col min="12" max="12" width="10.85546875" style="45" customWidth="1"/>
    <col min="13" max="13" width="8.85546875" customWidth="1"/>
    <col min="14" max="14" width="8.85546875" hidden="1" customWidth="1"/>
    <col min="15" max="15" width="13.7109375" style="57" customWidth="1"/>
  </cols>
  <sheetData>
    <row r="1" spans="1:15" x14ac:dyDescent="0.25">
      <c r="A1" s="65" t="s">
        <v>27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5" ht="15.75" thickBot="1" x14ac:dyDescent="0.3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1:15" s="5" customFormat="1" ht="155.25" customHeight="1" thickBot="1" x14ac:dyDescent="0.3">
      <c r="A3" s="11" t="s">
        <v>0</v>
      </c>
      <c r="B3" s="12" t="s">
        <v>1</v>
      </c>
      <c r="C3" s="12" t="s">
        <v>2</v>
      </c>
      <c r="D3" s="19" t="s">
        <v>3</v>
      </c>
      <c r="E3" s="12" t="s">
        <v>4</v>
      </c>
      <c r="F3" s="20" t="s">
        <v>5</v>
      </c>
      <c r="G3" s="21" t="s">
        <v>6</v>
      </c>
      <c r="H3" s="21" t="s">
        <v>7</v>
      </c>
      <c r="I3" s="12" t="s">
        <v>8</v>
      </c>
      <c r="J3" s="36" t="s">
        <v>14</v>
      </c>
      <c r="K3" s="37" t="s">
        <v>15</v>
      </c>
      <c r="L3" s="38" t="s">
        <v>16</v>
      </c>
      <c r="N3" s="5" t="s">
        <v>18</v>
      </c>
      <c r="O3" s="58"/>
    </row>
    <row r="4" spans="1:15" ht="15.75" x14ac:dyDescent="0.25">
      <c r="A4" s="67">
        <v>2205</v>
      </c>
      <c r="B4" s="63" t="s">
        <v>20</v>
      </c>
      <c r="C4" s="63" t="s">
        <v>12</v>
      </c>
      <c r="D4" s="14" t="s">
        <v>9</v>
      </c>
      <c r="E4" s="6">
        <v>23</v>
      </c>
      <c r="F4" s="7">
        <v>38</v>
      </c>
      <c r="G4" s="8"/>
      <c r="H4" s="8">
        <v>16</v>
      </c>
      <c r="I4" s="9">
        <f t="shared" ref="I4:I32" si="0">F4*H4</f>
        <v>608</v>
      </c>
      <c r="J4" s="39">
        <v>23</v>
      </c>
      <c r="K4" s="40">
        <f>F4*J4*0.45</f>
        <v>393.3</v>
      </c>
      <c r="L4" s="40">
        <f>K4+I4</f>
        <v>1001.3</v>
      </c>
      <c r="O4" s="59"/>
    </row>
    <row r="5" spans="1:15" ht="15.75" x14ac:dyDescent="0.25">
      <c r="A5" s="68"/>
      <c r="B5" s="64"/>
      <c r="C5" s="64"/>
      <c r="D5" s="18" t="s">
        <v>13</v>
      </c>
      <c r="E5" s="3">
        <v>9</v>
      </c>
      <c r="F5" s="1">
        <v>15</v>
      </c>
      <c r="G5" s="4"/>
      <c r="H5" s="8">
        <v>16</v>
      </c>
      <c r="I5" s="10">
        <f t="shared" si="0"/>
        <v>240</v>
      </c>
      <c r="J5" s="39">
        <v>23</v>
      </c>
      <c r="K5" s="40">
        <f>F5*J5*0.45</f>
        <v>155.25</v>
      </c>
      <c r="L5" s="40">
        <f>K5+I5</f>
        <v>395.25</v>
      </c>
      <c r="O5" s="59"/>
    </row>
    <row r="6" spans="1:15" ht="15.75" x14ac:dyDescent="0.25">
      <c r="A6" s="68"/>
      <c r="B6" s="64"/>
      <c r="C6" s="64"/>
      <c r="D6" s="18" t="s">
        <v>10</v>
      </c>
      <c r="E6" s="3">
        <v>120</v>
      </c>
      <c r="F6" s="1">
        <v>218</v>
      </c>
      <c r="G6" s="4"/>
      <c r="H6" s="8">
        <v>16</v>
      </c>
      <c r="I6" s="10">
        <f t="shared" si="0"/>
        <v>3488</v>
      </c>
      <c r="J6" s="39">
        <v>23</v>
      </c>
      <c r="K6" s="40">
        <f>F6*J6*0.45</f>
        <v>2256.3000000000002</v>
      </c>
      <c r="L6" s="40">
        <f>K6+I6</f>
        <v>5744.3</v>
      </c>
      <c r="O6" s="59"/>
    </row>
    <row r="7" spans="1:15" s="15" customFormat="1" ht="15.75" x14ac:dyDescent="0.25">
      <c r="A7" s="68"/>
      <c r="B7" s="53" t="s">
        <v>11</v>
      </c>
      <c r="C7" s="52"/>
      <c r="D7" s="55"/>
      <c r="E7" s="56">
        <f>SUM(E4:E6)</f>
        <v>152</v>
      </c>
      <c r="F7" s="47">
        <f>SUM(F4:F6)</f>
        <v>271</v>
      </c>
      <c r="G7" s="48"/>
      <c r="H7" s="48"/>
      <c r="I7" s="49">
        <f>SUM(I4:I6)</f>
        <v>4336</v>
      </c>
      <c r="J7" s="50"/>
      <c r="K7" s="51">
        <f>SUM(K4:K6)</f>
        <v>2804.8500000000004</v>
      </c>
      <c r="L7" s="51">
        <f>SUM(L4:L6)</f>
        <v>7140.85</v>
      </c>
      <c r="N7" s="16"/>
      <c r="O7" s="60"/>
    </row>
    <row r="8" spans="1:15" ht="15.75" x14ac:dyDescent="0.25">
      <c r="A8" s="68"/>
      <c r="B8" s="3" t="s">
        <v>21</v>
      </c>
      <c r="C8" s="18" t="s">
        <v>12</v>
      </c>
      <c r="D8" s="18" t="s">
        <v>10</v>
      </c>
      <c r="E8" s="3">
        <v>15</v>
      </c>
      <c r="F8" s="1">
        <v>27</v>
      </c>
      <c r="G8" s="4"/>
      <c r="H8" s="8">
        <v>16</v>
      </c>
      <c r="I8" s="10">
        <f t="shared" si="0"/>
        <v>432</v>
      </c>
      <c r="J8" s="39">
        <v>23</v>
      </c>
      <c r="K8" s="40">
        <f>F8*J8*0.45</f>
        <v>279.45</v>
      </c>
      <c r="L8" s="40">
        <f>K8+I8</f>
        <v>711.45</v>
      </c>
      <c r="N8" s="13"/>
      <c r="O8" s="59"/>
    </row>
    <row r="9" spans="1:15" s="15" customFormat="1" ht="15.75" x14ac:dyDescent="0.25">
      <c r="A9" s="68"/>
      <c r="B9" s="53" t="s">
        <v>11</v>
      </c>
      <c r="C9" s="55"/>
      <c r="D9" s="55"/>
      <c r="E9" s="56">
        <f>SUM(E8:E8)</f>
        <v>15</v>
      </c>
      <c r="F9" s="47">
        <f>SUM(F8:F8)</f>
        <v>27</v>
      </c>
      <c r="G9" s="48"/>
      <c r="H9" s="48"/>
      <c r="I9" s="49">
        <f>SUM(I8:I8)</f>
        <v>432</v>
      </c>
      <c r="J9" s="50"/>
      <c r="K9" s="51">
        <f>SUM(K8)</f>
        <v>279.45</v>
      </c>
      <c r="L9" s="51">
        <f>SUM(L8:L8)</f>
        <v>711.45</v>
      </c>
      <c r="N9" s="16"/>
      <c r="O9" s="60"/>
    </row>
    <row r="10" spans="1:15" ht="15.75" x14ac:dyDescent="0.25">
      <c r="A10" s="68"/>
      <c r="B10" s="64" t="s">
        <v>22</v>
      </c>
      <c r="C10" s="64" t="s">
        <v>12</v>
      </c>
      <c r="D10" s="18" t="s">
        <v>19</v>
      </c>
      <c r="E10" s="3">
        <v>4</v>
      </c>
      <c r="F10" s="1">
        <v>7</v>
      </c>
      <c r="G10" s="4"/>
      <c r="H10" s="8">
        <v>16</v>
      </c>
      <c r="I10" s="10">
        <f t="shared" si="0"/>
        <v>112</v>
      </c>
      <c r="J10" s="39">
        <v>23</v>
      </c>
      <c r="K10" s="40">
        <f>F10*J10*0.45</f>
        <v>72.45</v>
      </c>
      <c r="L10" s="40">
        <f>K10+I10</f>
        <v>184.45</v>
      </c>
      <c r="N10" s="13"/>
      <c r="O10" s="59"/>
    </row>
    <row r="11" spans="1:15" ht="15.75" x14ac:dyDescent="0.25">
      <c r="A11" s="68"/>
      <c r="B11" s="64"/>
      <c r="C11" s="64"/>
      <c r="D11" s="18" t="s">
        <v>9</v>
      </c>
      <c r="E11" s="2">
        <v>54</v>
      </c>
      <c r="F11" s="1">
        <v>90</v>
      </c>
      <c r="G11" s="4"/>
      <c r="H11" s="8">
        <v>16</v>
      </c>
      <c r="I11" s="10">
        <f t="shared" si="0"/>
        <v>1440</v>
      </c>
      <c r="J11" s="39">
        <v>23</v>
      </c>
      <c r="K11" s="40">
        <f>F11*J11*0.45</f>
        <v>931.5</v>
      </c>
      <c r="L11" s="40">
        <f>K11+I11</f>
        <v>2371.5</v>
      </c>
      <c r="N11" s="13" t="e">
        <f>#REF!/#REF!/F11</f>
        <v>#REF!</v>
      </c>
      <c r="O11" s="59"/>
    </row>
    <row r="12" spans="1:15" ht="15.75" x14ac:dyDescent="0.25">
      <c r="A12" s="68"/>
      <c r="B12" s="64"/>
      <c r="C12" s="64"/>
      <c r="D12" s="18" t="s">
        <v>13</v>
      </c>
      <c r="E12" s="3">
        <v>14</v>
      </c>
      <c r="F12" s="1">
        <v>23</v>
      </c>
      <c r="G12" s="4"/>
      <c r="H12" s="8">
        <v>16</v>
      </c>
      <c r="I12" s="10">
        <f t="shared" si="0"/>
        <v>368</v>
      </c>
      <c r="J12" s="39">
        <v>23</v>
      </c>
      <c r="K12" s="40">
        <f>F12*J12*0.45</f>
        <v>238.05</v>
      </c>
      <c r="L12" s="40">
        <f>K12+I12</f>
        <v>606.04999999999995</v>
      </c>
      <c r="N12" s="13"/>
      <c r="O12" s="59"/>
    </row>
    <row r="13" spans="1:15" ht="15.75" x14ac:dyDescent="0.25">
      <c r="A13" s="68"/>
      <c r="B13" s="64"/>
      <c r="C13" s="64"/>
      <c r="D13" s="18" t="s">
        <v>10</v>
      </c>
      <c r="E13" s="3">
        <v>234</v>
      </c>
      <c r="F13" s="1">
        <v>425</v>
      </c>
      <c r="G13" s="4"/>
      <c r="H13" s="8">
        <v>16</v>
      </c>
      <c r="I13" s="10">
        <f t="shared" si="0"/>
        <v>6800</v>
      </c>
      <c r="J13" s="39">
        <v>23</v>
      </c>
      <c r="K13" s="40">
        <f>F13*J13*0.45</f>
        <v>4398.75</v>
      </c>
      <c r="L13" s="40">
        <f>K13+I13</f>
        <v>11198.75</v>
      </c>
      <c r="N13" s="13"/>
      <c r="O13" s="59"/>
    </row>
    <row r="14" spans="1:15" s="15" customFormat="1" ht="15.75" x14ac:dyDescent="0.25">
      <c r="A14" s="68"/>
      <c r="B14" s="53" t="s">
        <v>11</v>
      </c>
      <c r="C14" s="52"/>
      <c r="D14" s="55"/>
      <c r="E14" s="56">
        <f>SUM(E10:E13)</f>
        <v>306</v>
      </c>
      <c r="F14" s="47">
        <f>SUM(F10:F13)</f>
        <v>545</v>
      </c>
      <c r="G14" s="48"/>
      <c r="H14" s="48"/>
      <c r="I14" s="49">
        <f>SUM(I10:I13)</f>
        <v>8720</v>
      </c>
      <c r="J14" s="50"/>
      <c r="K14" s="51">
        <f>SUM(K10:K13)</f>
        <v>5640.75</v>
      </c>
      <c r="L14" s="51">
        <f>SUM(L10:L13)</f>
        <v>14360.75</v>
      </c>
      <c r="N14" s="16"/>
      <c r="O14" s="60"/>
    </row>
    <row r="15" spans="1:15" ht="15.75" x14ac:dyDescent="0.25">
      <c r="A15" s="68"/>
      <c r="B15" s="64" t="s">
        <v>23</v>
      </c>
      <c r="C15" s="64" t="s">
        <v>12</v>
      </c>
      <c r="D15" s="18" t="s">
        <v>19</v>
      </c>
      <c r="E15" s="3">
        <v>2</v>
      </c>
      <c r="F15" s="1">
        <v>3</v>
      </c>
      <c r="G15" s="4"/>
      <c r="H15" s="8">
        <v>16</v>
      </c>
      <c r="I15" s="10">
        <f t="shared" si="0"/>
        <v>48</v>
      </c>
      <c r="J15" s="39">
        <v>23</v>
      </c>
      <c r="K15" s="40">
        <f>F15*J15*0.45</f>
        <v>31.05</v>
      </c>
      <c r="L15" s="40">
        <f>K15+I15</f>
        <v>79.05</v>
      </c>
      <c r="N15" s="13"/>
      <c r="O15" s="59"/>
    </row>
    <row r="16" spans="1:15" ht="15.75" x14ac:dyDescent="0.25">
      <c r="A16" s="68"/>
      <c r="B16" s="64"/>
      <c r="C16" s="64"/>
      <c r="D16" s="18" t="s">
        <v>9</v>
      </c>
      <c r="E16" s="3">
        <v>26</v>
      </c>
      <c r="F16" s="1">
        <v>43</v>
      </c>
      <c r="G16" s="4"/>
      <c r="H16" s="8">
        <v>16</v>
      </c>
      <c r="I16" s="10">
        <f t="shared" si="0"/>
        <v>688</v>
      </c>
      <c r="J16" s="39">
        <v>23</v>
      </c>
      <c r="K16" s="40">
        <f>F16*J16*0.45</f>
        <v>445.05</v>
      </c>
      <c r="L16" s="40">
        <f>K16+I16</f>
        <v>1133.05</v>
      </c>
      <c r="N16" s="13"/>
      <c r="O16" s="59"/>
    </row>
    <row r="17" spans="1:15" ht="15.75" x14ac:dyDescent="0.25">
      <c r="A17" s="68"/>
      <c r="B17" s="64"/>
      <c r="C17" s="64"/>
      <c r="D17" s="18" t="s">
        <v>13</v>
      </c>
      <c r="E17" s="3">
        <v>7</v>
      </c>
      <c r="F17" s="1">
        <v>12</v>
      </c>
      <c r="G17" s="4"/>
      <c r="H17" s="8">
        <v>16</v>
      </c>
      <c r="I17" s="10">
        <f t="shared" si="0"/>
        <v>192</v>
      </c>
      <c r="J17" s="39">
        <v>23</v>
      </c>
      <c r="K17" s="40">
        <f>F17*J17*0.45</f>
        <v>124.2</v>
      </c>
      <c r="L17" s="40">
        <f>K17+I17</f>
        <v>316.2</v>
      </c>
      <c r="N17" s="13"/>
      <c r="O17" s="59"/>
    </row>
    <row r="18" spans="1:15" ht="15.75" x14ac:dyDescent="0.25">
      <c r="A18" s="68"/>
      <c r="B18" s="64"/>
      <c r="C18" s="64"/>
      <c r="D18" s="17" t="s">
        <v>10</v>
      </c>
      <c r="E18" s="3">
        <v>115</v>
      </c>
      <c r="F18" s="1">
        <v>209</v>
      </c>
      <c r="G18" s="4"/>
      <c r="H18" s="8">
        <v>16</v>
      </c>
      <c r="I18" s="10">
        <f t="shared" si="0"/>
        <v>3344</v>
      </c>
      <c r="J18" s="39">
        <v>23</v>
      </c>
      <c r="K18" s="40">
        <f>F18*J18*0.45</f>
        <v>2163.15</v>
      </c>
      <c r="L18" s="40">
        <f>K18+I18</f>
        <v>5507.15</v>
      </c>
      <c r="N18" s="13"/>
      <c r="O18" s="59"/>
    </row>
    <row r="19" spans="1:15" s="15" customFormat="1" ht="15.75" x14ac:dyDescent="0.25">
      <c r="A19" s="68"/>
      <c r="B19" s="41" t="s">
        <v>11</v>
      </c>
      <c r="C19" s="52"/>
      <c r="D19" s="55"/>
      <c r="E19" s="56">
        <f>SUM(E15:E18)</f>
        <v>150</v>
      </c>
      <c r="F19" s="47">
        <f>SUM(F15:F18)</f>
        <v>267</v>
      </c>
      <c r="G19" s="48"/>
      <c r="H19" s="48"/>
      <c r="I19" s="49">
        <f>SUM(I15:I18)</f>
        <v>4272</v>
      </c>
      <c r="J19" s="50"/>
      <c r="K19" s="51">
        <f>SUM(K15:K18)</f>
        <v>2763.4500000000003</v>
      </c>
      <c r="L19" s="51">
        <f>SUM(L15:L18)</f>
        <v>7035.45</v>
      </c>
      <c r="N19" s="16"/>
      <c r="O19" s="60"/>
    </row>
    <row r="20" spans="1:15" ht="15.75" x14ac:dyDescent="0.25">
      <c r="A20" s="68"/>
      <c r="B20" s="64" t="s">
        <v>24</v>
      </c>
      <c r="C20" s="64" t="s">
        <v>12</v>
      </c>
      <c r="D20" s="18" t="s">
        <v>9</v>
      </c>
      <c r="E20" s="3">
        <v>8</v>
      </c>
      <c r="F20" s="1">
        <v>13</v>
      </c>
      <c r="G20" s="4"/>
      <c r="H20" s="8">
        <v>16</v>
      </c>
      <c r="I20" s="10">
        <f t="shared" si="0"/>
        <v>208</v>
      </c>
      <c r="J20" s="39">
        <v>23</v>
      </c>
      <c r="K20" s="40">
        <f>F20*J20*0.45</f>
        <v>134.55000000000001</v>
      </c>
      <c r="L20" s="40">
        <f>K20+I20</f>
        <v>342.55</v>
      </c>
      <c r="N20" s="13"/>
      <c r="O20" s="59"/>
    </row>
    <row r="21" spans="1:15" ht="15.75" x14ac:dyDescent="0.25">
      <c r="A21" s="68"/>
      <c r="B21" s="64"/>
      <c r="C21" s="64"/>
      <c r="D21" s="18" t="s">
        <v>13</v>
      </c>
      <c r="E21" s="3">
        <v>2</v>
      </c>
      <c r="F21" s="1">
        <v>3</v>
      </c>
      <c r="G21" s="4"/>
      <c r="H21" s="8">
        <v>16</v>
      </c>
      <c r="I21" s="10">
        <f t="shared" si="0"/>
        <v>48</v>
      </c>
      <c r="J21" s="39">
        <v>23</v>
      </c>
      <c r="K21" s="40">
        <f>F21*J21*0.45</f>
        <v>31.05</v>
      </c>
      <c r="L21" s="40">
        <f>K21+I21</f>
        <v>79.05</v>
      </c>
      <c r="N21" s="13"/>
      <c r="O21" s="59"/>
    </row>
    <row r="22" spans="1:15" ht="15.75" x14ac:dyDescent="0.25">
      <c r="A22" s="68"/>
      <c r="B22" s="64"/>
      <c r="C22" s="64"/>
      <c r="D22" s="17" t="s">
        <v>10</v>
      </c>
      <c r="E22" s="2">
        <v>35</v>
      </c>
      <c r="F22" s="2">
        <v>64</v>
      </c>
      <c r="G22" s="4"/>
      <c r="H22" s="8">
        <v>16</v>
      </c>
      <c r="I22" s="10">
        <f t="shared" si="0"/>
        <v>1024</v>
      </c>
      <c r="J22" s="39">
        <v>23</v>
      </c>
      <c r="K22" s="40">
        <f>F22*J22*0.45</f>
        <v>662.4</v>
      </c>
      <c r="L22" s="40">
        <f>K22+I22</f>
        <v>1686.4</v>
      </c>
      <c r="N22" s="13" t="e">
        <f>(#REF!/#REF!/E22)*0.6</f>
        <v>#REF!</v>
      </c>
      <c r="O22" s="59"/>
    </row>
    <row r="23" spans="1:15" s="15" customFormat="1" ht="15.75" x14ac:dyDescent="0.25">
      <c r="A23" s="68"/>
      <c r="B23" s="53" t="s">
        <v>11</v>
      </c>
      <c r="C23" s="52"/>
      <c r="D23" s="55"/>
      <c r="E23" s="56">
        <f>SUM(E20:E22)</f>
        <v>45</v>
      </c>
      <c r="F23" s="47">
        <f>SUM(F20:F22)</f>
        <v>80</v>
      </c>
      <c r="G23" s="48"/>
      <c r="H23" s="48"/>
      <c r="I23" s="49">
        <f>SUM(I20:I22)</f>
        <v>1280</v>
      </c>
      <c r="J23" s="50"/>
      <c r="K23" s="51">
        <f>SUM(K20:K22)</f>
        <v>828</v>
      </c>
      <c r="L23" s="51">
        <f>SUM(L20:L22)</f>
        <v>2108</v>
      </c>
      <c r="N23" s="16"/>
      <c r="O23" s="60"/>
    </row>
    <row r="24" spans="1:15" ht="15.75" x14ac:dyDescent="0.25">
      <c r="A24" s="68"/>
      <c r="B24" s="64" t="s">
        <v>25</v>
      </c>
      <c r="C24" s="64" t="s">
        <v>12</v>
      </c>
      <c r="D24" s="18" t="s">
        <v>19</v>
      </c>
      <c r="E24" s="3">
        <v>4</v>
      </c>
      <c r="F24" s="1">
        <v>7</v>
      </c>
      <c r="G24" s="4"/>
      <c r="H24" s="8">
        <v>16</v>
      </c>
      <c r="I24" s="10">
        <f t="shared" si="0"/>
        <v>112</v>
      </c>
      <c r="J24" s="39">
        <v>23</v>
      </c>
      <c r="K24" s="40">
        <f>F24*J24*0.45</f>
        <v>72.45</v>
      </c>
      <c r="L24" s="40">
        <f>K24+I24</f>
        <v>184.45</v>
      </c>
      <c r="N24" s="13"/>
      <c r="O24" s="59"/>
    </row>
    <row r="25" spans="1:15" ht="15.75" x14ac:dyDescent="0.25">
      <c r="A25" s="68"/>
      <c r="B25" s="64"/>
      <c r="C25" s="64"/>
      <c r="D25" s="18" t="s">
        <v>9</v>
      </c>
      <c r="E25" s="3">
        <v>52</v>
      </c>
      <c r="F25" s="1">
        <v>87</v>
      </c>
      <c r="G25" s="4"/>
      <c r="H25" s="8">
        <v>16</v>
      </c>
      <c r="I25" s="10">
        <f t="shared" si="0"/>
        <v>1392</v>
      </c>
      <c r="J25" s="39">
        <v>23</v>
      </c>
      <c r="K25" s="40">
        <f>F25*J25*0.45</f>
        <v>900.45</v>
      </c>
      <c r="L25" s="40">
        <f>K25+I25</f>
        <v>2292.4499999999998</v>
      </c>
      <c r="N25" s="13"/>
      <c r="O25" s="59"/>
    </row>
    <row r="26" spans="1:15" ht="15.75" x14ac:dyDescent="0.25">
      <c r="A26" s="68"/>
      <c r="B26" s="64"/>
      <c r="C26" s="64"/>
      <c r="D26" s="18" t="s">
        <v>13</v>
      </c>
      <c r="E26" s="3">
        <v>14</v>
      </c>
      <c r="F26" s="1">
        <v>23</v>
      </c>
      <c r="G26" s="4"/>
      <c r="H26" s="8">
        <v>16</v>
      </c>
      <c r="I26" s="10">
        <f t="shared" si="0"/>
        <v>368</v>
      </c>
      <c r="J26" s="39">
        <v>23</v>
      </c>
      <c r="K26" s="40">
        <f>F26*J26*0.45</f>
        <v>238.05</v>
      </c>
      <c r="L26" s="40">
        <f>K26+I26</f>
        <v>606.04999999999995</v>
      </c>
      <c r="N26" s="13"/>
      <c r="O26" s="59"/>
    </row>
    <row r="27" spans="1:15" ht="15.75" x14ac:dyDescent="0.25">
      <c r="A27" s="68"/>
      <c r="B27" s="64"/>
      <c r="C27" s="64"/>
      <c r="D27" s="17" t="s">
        <v>10</v>
      </c>
      <c r="E27" s="2">
        <v>240</v>
      </c>
      <c r="F27" s="2">
        <v>436</v>
      </c>
      <c r="G27" s="4"/>
      <c r="H27" s="8">
        <v>16</v>
      </c>
      <c r="I27" s="10">
        <f t="shared" si="0"/>
        <v>6976</v>
      </c>
      <c r="J27" s="39">
        <v>23</v>
      </c>
      <c r="K27" s="40">
        <f>F27*J27*0.45</f>
        <v>4512.6000000000004</v>
      </c>
      <c r="L27" s="40">
        <f>K27+I27</f>
        <v>11488.6</v>
      </c>
      <c r="N27" s="13" t="e">
        <f>K23/J23/F27</f>
        <v>#DIV/0!</v>
      </c>
      <c r="O27" s="59"/>
    </row>
    <row r="28" spans="1:15" s="15" customFormat="1" ht="15.75" x14ac:dyDescent="0.25">
      <c r="A28" s="68"/>
      <c r="B28" s="53" t="s">
        <v>11</v>
      </c>
      <c r="C28" s="52"/>
      <c r="D28" s="55"/>
      <c r="E28" s="56">
        <f>SUM(E24:E27)</f>
        <v>310</v>
      </c>
      <c r="F28" s="47">
        <f>SUM(F24:F27)</f>
        <v>553</v>
      </c>
      <c r="G28" s="48"/>
      <c r="H28" s="48"/>
      <c r="I28" s="49">
        <f>SUM(I24:I27)</f>
        <v>8848</v>
      </c>
      <c r="J28" s="50"/>
      <c r="K28" s="51">
        <f>SUM(K24:K27)</f>
        <v>5723.55</v>
      </c>
      <c r="L28" s="51">
        <f>SUM(L24:L27)</f>
        <v>14571.55</v>
      </c>
      <c r="N28" s="16"/>
      <c r="O28" s="60"/>
    </row>
    <row r="29" spans="1:15" ht="15.75" x14ac:dyDescent="0.25">
      <c r="A29" s="68"/>
      <c r="B29" s="64" t="s">
        <v>26</v>
      </c>
      <c r="C29" s="64" t="s">
        <v>12</v>
      </c>
      <c r="D29" s="18" t="s">
        <v>19</v>
      </c>
      <c r="E29" s="3">
        <v>1</v>
      </c>
      <c r="F29" s="1">
        <v>2</v>
      </c>
      <c r="G29" s="4"/>
      <c r="H29" s="8">
        <v>16</v>
      </c>
      <c r="I29" s="10">
        <f t="shared" si="0"/>
        <v>32</v>
      </c>
      <c r="J29" s="39">
        <v>23</v>
      </c>
      <c r="K29" s="40">
        <f>F29*J29*0.45</f>
        <v>20.7</v>
      </c>
      <c r="L29" s="40">
        <f>K29+I29</f>
        <v>52.7</v>
      </c>
      <c r="N29" s="13"/>
      <c r="O29" s="59"/>
    </row>
    <row r="30" spans="1:15" ht="15.75" x14ac:dyDescent="0.25">
      <c r="A30" s="68"/>
      <c r="B30" s="64"/>
      <c r="C30" s="64"/>
      <c r="D30" s="18" t="s">
        <v>9</v>
      </c>
      <c r="E30" s="3">
        <v>14</v>
      </c>
      <c r="F30" s="1">
        <v>23</v>
      </c>
      <c r="G30" s="4"/>
      <c r="H30" s="8">
        <v>16</v>
      </c>
      <c r="I30" s="10">
        <f t="shared" si="0"/>
        <v>368</v>
      </c>
      <c r="J30" s="39">
        <v>23</v>
      </c>
      <c r="K30" s="40">
        <f>F30*J30*0.45</f>
        <v>238.05</v>
      </c>
      <c r="L30" s="40">
        <f>K30+I30</f>
        <v>606.04999999999995</v>
      </c>
      <c r="N30" s="13"/>
      <c r="O30" s="59"/>
    </row>
    <row r="31" spans="1:15" ht="15.75" x14ac:dyDescent="0.25">
      <c r="A31" s="68"/>
      <c r="B31" s="64"/>
      <c r="C31" s="64"/>
      <c r="D31" s="18" t="s">
        <v>13</v>
      </c>
      <c r="E31" s="3">
        <v>4</v>
      </c>
      <c r="F31" s="1">
        <v>7</v>
      </c>
      <c r="G31" s="4"/>
      <c r="H31" s="8">
        <v>16</v>
      </c>
      <c r="I31" s="10">
        <f t="shared" si="0"/>
        <v>112</v>
      </c>
      <c r="J31" s="39">
        <v>23</v>
      </c>
      <c r="K31" s="40">
        <f>F31*J31*0.45</f>
        <v>72.45</v>
      </c>
      <c r="L31" s="40">
        <f>K31+I31</f>
        <v>184.45</v>
      </c>
      <c r="N31" s="13"/>
      <c r="O31" s="59"/>
    </row>
    <row r="32" spans="1:15" ht="15.75" x14ac:dyDescent="0.25">
      <c r="A32" s="68"/>
      <c r="B32" s="64"/>
      <c r="C32" s="64"/>
      <c r="D32" s="17" t="s">
        <v>10</v>
      </c>
      <c r="E32" s="3">
        <v>61</v>
      </c>
      <c r="F32" s="1">
        <v>111</v>
      </c>
      <c r="G32" s="4"/>
      <c r="H32" s="8">
        <v>16</v>
      </c>
      <c r="I32" s="10">
        <f t="shared" si="0"/>
        <v>1776</v>
      </c>
      <c r="J32" s="39">
        <v>23</v>
      </c>
      <c r="K32" s="40">
        <f>F32*J32*0.45</f>
        <v>1148.8500000000001</v>
      </c>
      <c r="L32" s="40">
        <f>K32+I32</f>
        <v>2924.8500000000004</v>
      </c>
      <c r="N32" s="13"/>
      <c r="O32" s="59"/>
    </row>
    <row r="33" spans="1:15" s="15" customFormat="1" ht="15.75" x14ac:dyDescent="0.25">
      <c r="A33" s="68"/>
      <c r="B33" s="53" t="s">
        <v>11</v>
      </c>
      <c r="C33" s="53"/>
      <c r="D33" s="53"/>
      <c r="E33" s="54">
        <f>SUM(E29:E32)</f>
        <v>80</v>
      </c>
      <c r="F33" s="47">
        <f>SUM(F29:F32)</f>
        <v>143</v>
      </c>
      <c r="G33" s="48"/>
      <c r="H33" s="48"/>
      <c r="I33" s="49">
        <f>SUM(I29:I32)</f>
        <v>2288</v>
      </c>
      <c r="J33" s="50"/>
      <c r="K33" s="51">
        <f>SUM(K29:K32)</f>
        <v>1480.0500000000002</v>
      </c>
      <c r="L33" s="51">
        <f>SUM(L29:L32)</f>
        <v>3768.05</v>
      </c>
      <c r="N33" s="16" t="e">
        <f>K28/J28/F33</f>
        <v>#DIV/0!</v>
      </c>
      <c r="O33" s="60"/>
    </row>
    <row r="34" spans="1:15" ht="15" customHeight="1" x14ac:dyDescent="0.25">
      <c r="A34" s="68"/>
      <c r="B34" s="42" t="s">
        <v>59</v>
      </c>
      <c r="C34" s="42"/>
      <c r="D34" s="42"/>
      <c r="E34" s="43">
        <f>E33+E28+E23+E19+E14+E9+E7</f>
        <v>1058</v>
      </c>
      <c r="F34" s="43">
        <f>F33+F28+F23+F19+F14+F9+F7</f>
        <v>1886</v>
      </c>
      <c r="G34" s="43"/>
      <c r="H34" s="43"/>
      <c r="I34" s="43">
        <f>I33+I28+I23+I19+I14+I9+I7</f>
        <v>30176</v>
      </c>
      <c r="J34" s="43"/>
      <c r="K34" s="44">
        <f>K33+K28+K23+K19+K14+K9+K7</f>
        <v>19520.100000000006</v>
      </c>
      <c r="L34" s="44">
        <f>L33+L28+L23+L19+L14+L9+L7</f>
        <v>49696.1</v>
      </c>
      <c r="O34" s="61"/>
    </row>
    <row r="36" spans="1:15" ht="15.75" x14ac:dyDescent="0.25">
      <c r="E36" s="62" t="s">
        <v>17</v>
      </c>
      <c r="F36" s="62"/>
      <c r="G36" s="46">
        <f>K34/24</f>
        <v>813.3375000000002</v>
      </c>
    </row>
  </sheetData>
  <mergeCells count="15">
    <mergeCell ref="A1:L2"/>
    <mergeCell ref="A4:A34"/>
    <mergeCell ref="E36:F36"/>
    <mergeCell ref="C4:C6"/>
    <mergeCell ref="C29:C32"/>
    <mergeCell ref="B4:B6"/>
    <mergeCell ref="B10:B13"/>
    <mergeCell ref="B15:B18"/>
    <mergeCell ref="B20:B22"/>
    <mergeCell ref="C10:C13"/>
    <mergeCell ref="B29:B32"/>
    <mergeCell ref="C15:C18"/>
    <mergeCell ref="C20:C22"/>
    <mergeCell ref="C24:C27"/>
    <mergeCell ref="B24:B27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77" orientation="portrait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view="pageBreakPreview" zoomScale="60" zoomScaleNormal="100" workbookViewId="0">
      <selection activeCell="A2" sqref="A2:C2"/>
    </sheetView>
  </sheetViews>
  <sheetFormatPr defaultRowHeight="15" x14ac:dyDescent="0.25"/>
  <cols>
    <col min="1" max="1" width="33.28515625" customWidth="1"/>
    <col min="2" max="2" width="39" customWidth="1"/>
    <col min="3" max="3" width="29.85546875" customWidth="1"/>
  </cols>
  <sheetData>
    <row r="1" spans="1:3" x14ac:dyDescent="0.25">
      <c r="A1" s="69" t="s">
        <v>28</v>
      </c>
      <c r="B1" s="69"/>
      <c r="C1" s="69"/>
    </row>
    <row r="2" spans="1:3" ht="15.75" thickBot="1" x14ac:dyDescent="0.3">
      <c r="A2" s="70" t="s">
        <v>60</v>
      </c>
      <c r="B2" s="70"/>
      <c r="C2" s="70"/>
    </row>
    <row r="3" spans="1:3" ht="15.75" thickBot="1" x14ac:dyDescent="0.3">
      <c r="A3" s="71" t="s">
        <v>29</v>
      </c>
      <c r="B3" s="72"/>
      <c r="C3" s="73"/>
    </row>
    <row r="4" spans="1:3" ht="15.75" thickBot="1" x14ac:dyDescent="0.3">
      <c r="A4" s="22" t="s">
        <v>3</v>
      </c>
      <c r="B4" s="23" t="s">
        <v>30</v>
      </c>
      <c r="C4" s="23" t="s">
        <v>31</v>
      </c>
    </row>
    <row r="5" spans="1:3" ht="15.75" thickBot="1" x14ac:dyDescent="0.3">
      <c r="A5" s="24" t="s">
        <v>32</v>
      </c>
      <c r="B5" s="25" t="s">
        <v>33</v>
      </c>
      <c r="C5" s="25" t="s">
        <v>34</v>
      </c>
    </row>
    <row r="6" spans="1:3" ht="16.5" thickBot="1" x14ac:dyDescent="0.3">
      <c r="A6" s="24" t="s">
        <v>35</v>
      </c>
      <c r="B6" s="25" t="s">
        <v>36</v>
      </c>
      <c r="C6" s="26" t="s">
        <v>37</v>
      </c>
    </row>
    <row r="7" spans="1:3" ht="16.5" thickBot="1" x14ac:dyDescent="0.3">
      <c r="A7" s="24" t="s">
        <v>38</v>
      </c>
      <c r="B7" s="25" t="s">
        <v>36</v>
      </c>
      <c r="C7" s="26" t="s">
        <v>39</v>
      </c>
    </row>
    <row r="8" spans="1:3" ht="16.5" thickBot="1" x14ac:dyDescent="0.3">
      <c r="A8" s="24" t="s">
        <v>10</v>
      </c>
      <c r="B8" s="25" t="s">
        <v>36</v>
      </c>
      <c r="C8" s="26" t="s">
        <v>40</v>
      </c>
    </row>
  </sheetData>
  <mergeCells count="3">
    <mergeCell ref="A1:C1"/>
    <mergeCell ref="A2:C2"/>
    <mergeCell ref="A3:C3"/>
  </mergeCells>
  <phoneticPr fontId="0" type="noConversion"/>
  <pageMargins left="0.7" right="0.7" top="0.75" bottom="0.75" header="0.3" footer="0.3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8"/>
  <sheetViews>
    <sheetView view="pageBreakPreview" zoomScale="60" zoomScaleNormal="100" workbookViewId="0">
      <selection activeCell="B16" sqref="B16"/>
    </sheetView>
  </sheetViews>
  <sheetFormatPr defaultRowHeight="15" x14ac:dyDescent="0.25"/>
  <cols>
    <col min="1" max="1" width="12.85546875" customWidth="1"/>
    <col min="2" max="2" width="39.7109375" customWidth="1"/>
  </cols>
  <sheetData>
    <row r="3" spans="1:7" x14ac:dyDescent="0.25">
      <c r="A3" s="69" t="s">
        <v>41</v>
      </c>
      <c r="B3" s="69"/>
      <c r="C3" s="69"/>
      <c r="D3" s="69"/>
      <c r="E3" s="69"/>
      <c r="F3" s="69"/>
      <c r="G3" s="69"/>
    </row>
    <row r="4" spans="1:7" x14ac:dyDescent="0.25">
      <c r="A4" s="69" t="s">
        <v>61</v>
      </c>
      <c r="B4" s="69"/>
      <c r="C4" s="69"/>
      <c r="D4" s="69"/>
      <c r="E4" s="69"/>
      <c r="F4" s="69"/>
      <c r="G4" s="69"/>
    </row>
    <row r="5" spans="1:7" ht="15.75" thickBot="1" x14ac:dyDescent="0.3">
      <c r="A5" s="27"/>
    </row>
    <row r="6" spans="1:7" ht="15.75" thickBot="1" x14ac:dyDescent="0.3">
      <c r="A6" s="74" t="s">
        <v>42</v>
      </c>
      <c r="B6" s="74" t="s">
        <v>43</v>
      </c>
      <c r="C6" s="76" t="s">
        <v>62</v>
      </c>
      <c r="D6" s="77"/>
      <c r="E6" s="77"/>
      <c r="F6" s="78"/>
      <c r="G6" s="79" t="s">
        <v>44</v>
      </c>
    </row>
    <row r="7" spans="1:7" ht="15.75" thickBot="1" x14ac:dyDescent="0.3">
      <c r="A7" s="75"/>
      <c r="B7" s="75"/>
      <c r="C7" s="28" t="s">
        <v>45</v>
      </c>
      <c r="D7" s="28" t="s">
        <v>46</v>
      </c>
      <c r="E7" s="28" t="s">
        <v>47</v>
      </c>
      <c r="F7" s="28" t="s">
        <v>48</v>
      </c>
      <c r="G7" s="80"/>
    </row>
    <row r="8" spans="1:7" ht="15.75" thickBot="1" x14ac:dyDescent="0.3">
      <c r="A8" s="29">
        <v>2205</v>
      </c>
      <c r="B8" s="30" t="s">
        <v>49</v>
      </c>
      <c r="C8" s="31">
        <v>500</v>
      </c>
      <c r="D8" s="31"/>
      <c r="E8" s="31"/>
      <c r="F8" s="31">
        <v>558</v>
      </c>
      <c r="G8" s="32">
        <f>SUM(C8:F8)</f>
        <v>1058</v>
      </c>
    </row>
  </sheetData>
  <mergeCells count="6">
    <mergeCell ref="A3:G3"/>
    <mergeCell ref="A4:G4"/>
    <mergeCell ref="A6:A7"/>
    <mergeCell ref="B6:B7"/>
    <mergeCell ref="C6:F6"/>
    <mergeCell ref="G6:G7"/>
  </mergeCells>
  <phoneticPr fontId="0" type="noConversion"/>
  <pageMargins left="0.7" right="0.7" top="0.75" bottom="0.75" header="0.3" footer="0.3"/>
  <pageSetup paperSize="9" scale="8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abSelected="1" workbookViewId="0">
      <selection activeCell="B16" sqref="B16"/>
    </sheetView>
  </sheetViews>
  <sheetFormatPr defaultRowHeight="15" x14ac:dyDescent="0.25"/>
  <cols>
    <col min="1" max="1" width="12.28515625" customWidth="1"/>
    <col min="2" max="2" width="19" customWidth="1"/>
    <col min="3" max="3" width="17.28515625" customWidth="1"/>
    <col min="4" max="4" width="18.28515625" customWidth="1"/>
  </cols>
  <sheetData>
    <row r="1" spans="1:4" ht="57" x14ac:dyDescent="0.25">
      <c r="A1" s="33" t="s">
        <v>43</v>
      </c>
      <c r="B1" s="33" t="s">
        <v>50</v>
      </c>
      <c r="C1" s="33" t="s">
        <v>51</v>
      </c>
      <c r="D1" s="33" t="s">
        <v>52</v>
      </c>
    </row>
    <row r="2" spans="1:4" x14ac:dyDescent="0.25">
      <c r="A2" s="34" t="s">
        <v>53</v>
      </c>
      <c r="B2" s="35">
        <v>44575</v>
      </c>
      <c r="C2" s="35">
        <v>44915</v>
      </c>
      <c r="D2" s="35">
        <f t="shared" ref="D2:D7" si="0">C2</f>
        <v>44915</v>
      </c>
    </row>
    <row r="3" spans="1:4" x14ac:dyDescent="0.25">
      <c r="A3" s="34" t="s">
        <v>54</v>
      </c>
      <c r="B3" s="35">
        <v>44575</v>
      </c>
      <c r="C3" s="35">
        <v>44915</v>
      </c>
      <c r="D3" s="35">
        <f t="shared" si="0"/>
        <v>44915</v>
      </c>
    </row>
    <row r="4" spans="1:4" x14ac:dyDescent="0.25">
      <c r="A4" s="34" t="s">
        <v>55</v>
      </c>
      <c r="B4" s="35">
        <v>44575</v>
      </c>
      <c r="C4" s="35">
        <v>44915</v>
      </c>
      <c r="D4" s="35">
        <f t="shared" si="0"/>
        <v>44915</v>
      </c>
    </row>
    <row r="5" spans="1:4" x14ac:dyDescent="0.25">
      <c r="A5" s="34" t="s">
        <v>56</v>
      </c>
      <c r="B5" s="35">
        <v>44575</v>
      </c>
      <c r="C5" s="35">
        <v>44915</v>
      </c>
      <c r="D5" s="35">
        <f t="shared" si="0"/>
        <v>44915</v>
      </c>
    </row>
    <row r="6" spans="1:4" x14ac:dyDescent="0.25">
      <c r="A6" s="34" t="s">
        <v>57</v>
      </c>
      <c r="B6" s="35">
        <v>44575</v>
      </c>
      <c r="C6" s="35">
        <v>44915</v>
      </c>
      <c r="D6" s="35">
        <f t="shared" si="0"/>
        <v>44915</v>
      </c>
    </row>
    <row r="7" spans="1:4" x14ac:dyDescent="0.25">
      <c r="A7" s="34" t="s">
        <v>58</v>
      </c>
      <c r="B7" s="35">
        <v>44575</v>
      </c>
      <c r="C7" s="35">
        <v>44915</v>
      </c>
      <c r="D7" s="35">
        <f t="shared" si="0"/>
        <v>44915</v>
      </c>
    </row>
  </sheetData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4</vt:i4>
      </vt:variant>
    </vt:vector>
  </HeadingPairs>
  <TitlesOfParts>
    <vt:vector size="4" baseType="lpstr">
      <vt:lpstr>Приложение 1</vt:lpstr>
      <vt:lpstr>Приложение 2</vt:lpstr>
      <vt:lpstr>Приложение 3</vt:lpstr>
      <vt:lpstr>график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2021-12-13T12:01:00Z</cp:lastPrinted>
  <dcterms:created xsi:type="dcterms:W3CDTF">2020-05-28T05:23:03Z</dcterms:created>
  <dcterms:modified xsi:type="dcterms:W3CDTF">2021-12-13T12:02:40Z</dcterms:modified>
</cp:coreProperties>
</file>