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320" windowHeight="15480" activeTab="3"/>
  </bookViews>
  <sheets>
    <sheet name="Приложение 1" sheetId="3" r:id="rId1"/>
    <sheet name="Приложение 2" sheetId="4" r:id="rId2"/>
    <sheet name="Приложение 3" sheetId="5" r:id="rId3"/>
    <sheet name="график" sheetId="6" r:id="rId4"/>
  </sheets>
  <calcPr calcId="145621"/>
</workbook>
</file>

<file path=xl/calcChain.xml><?xml version="1.0" encoding="utf-8"?>
<calcChain xmlns="http://schemas.openxmlformats.org/spreadsheetml/2006/main">
  <c r="E19" i="3" l="1"/>
  <c r="E12" i="3"/>
  <c r="E8" i="3"/>
  <c r="E20" i="3" s="1"/>
  <c r="D4" i="6"/>
  <c r="D3" i="6"/>
  <c r="D2" i="6"/>
  <c r="K18" i="3"/>
  <c r="L18" i="3" s="1"/>
  <c r="K17" i="3"/>
  <c r="K11" i="3"/>
  <c r="K10" i="3"/>
  <c r="K9" i="3"/>
  <c r="L9" i="3" s="1"/>
  <c r="L12" i="3" s="1"/>
  <c r="I14" i="3"/>
  <c r="I15" i="3"/>
  <c r="I16" i="3"/>
  <c r="I17" i="3"/>
  <c r="I18" i="3"/>
  <c r="I10" i="3"/>
  <c r="I11" i="3"/>
  <c r="L11" i="3"/>
  <c r="I5" i="3"/>
  <c r="I6" i="3"/>
  <c r="L6" i="3" s="1"/>
  <c r="I7" i="3"/>
  <c r="L17" i="3"/>
  <c r="K16" i="3"/>
  <c r="L16" i="3"/>
  <c r="K15" i="3"/>
  <c r="K14" i="3"/>
  <c r="L14" i="3" s="1"/>
  <c r="L19" i="3" s="1"/>
  <c r="K13" i="3"/>
  <c r="L13" i="3"/>
  <c r="K7" i="3"/>
  <c r="L7" i="3"/>
  <c r="K6" i="3"/>
  <c r="K5" i="3"/>
  <c r="K4" i="3"/>
  <c r="G8" i="5"/>
  <c r="F19" i="3"/>
  <c r="F12" i="3"/>
  <c r="F8" i="3"/>
  <c r="F20" i="3"/>
  <c r="I13" i="3"/>
  <c r="I19" i="3" s="1"/>
  <c r="I9" i="3"/>
  <c r="I4" i="3"/>
  <c r="L10" i="3"/>
  <c r="K8" i="3"/>
  <c r="L15" i="3"/>
  <c r="I12" i="3"/>
  <c r="I20" i="3" s="1"/>
  <c r="I8" i="3"/>
  <c r="L4" i="3"/>
  <c r="L5" i="3"/>
  <c r="L8" i="3" l="1"/>
  <c r="L20" i="3" s="1"/>
  <c r="K19" i="3"/>
  <c r="K12" i="3"/>
  <c r="K20" i="3" s="1"/>
  <c r="G22" i="3" s="1"/>
</calcChain>
</file>

<file path=xl/sharedStrings.xml><?xml version="1.0" encoding="utf-8"?>
<sst xmlns="http://schemas.openxmlformats.org/spreadsheetml/2006/main" count="80" uniqueCount="63">
  <si>
    <t>Обект</t>
  </si>
  <si>
    <t>Отдел и подотдел</t>
  </si>
  <si>
    <t>Дървесен вид</t>
  </si>
  <si>
    <t>Сортимент</t>
  </si>
  <si>
    <t>Прогнозно количество дървесина пл.м3</t>
  </si>
  <si>
    <t>Прогнозно количество дървесина простр.м3</t>
  </si>
  <si>
    <t>Стойност на услугата сеч и извоз  лв./пл.м3</t>
  </si>
  <si>
    <t>Стойност на услугата сеч и извоз  лв./пр.м3</t>
  </si>
  <si>
    <t>Обща стойност в лв. без ДДС</t>
  </si>
  <si>
    <t>цер</t>
  </si>
  <si>
    <t>Средна техн.дървесина</t>
  </si>
  <si>
    <t>Дърва за огрев</t>
  </si>
  <si>
    <t>Общо за отдела</t>
  </si>
  <si>
    <t>акация</t>
  </si>
  <si>
    <t>Единична цена транспортиране до тир станция лева/тон без ДДС</t>
  </si>
  <si>
    <t>Прогнозна стойност на услугата транспортиране до тир станция лева/тон без ДДС</t>
  </si>
  <si>
    <t>Прогнозна обща стойност лева без ДДС</t>
  </si>
  <si>
    <t>общо тона</t>
  </si>
  <si>
    <t>тон м3</t>
  </si>
  <si>
    <t>кгбр</t>
  </si>
  <si>
    <t>Едра техн.дървесина</t>
  </si>
  <si>
    <t>мжд</t>
  </si>
  <si>
    <t>бл</t>
  </si>
  <si>
    <t>73/ф</t>
  </si>
  <si>
    <t>чбк</t>
  </si>
  <si>
    <t>160/п</t>
  </si>
  <si>
    <t>Дребна техн.дървесина</t>
  </si>
  <si>
    <t>10/з</t>
  </si>
  <si>
    <t xml:space="preserve">Приложение 1 </t>
  </si>
  <si>
    <t>ПРИЛОЖЕНИЕ    № 2</t>
  </si>
  <si>
    <t>Забележка : Сортиментите, които следва да се добият са със следните размери, съгласно БДС :</t>
  </si>
  <si>
    <t>Дължина – м.</t>
  </si>
  <si>
    <t>Диаметър – см.</t>
  </si>
  <si>
    <t>Едра технологична дървесеина</t>
  </si>
  <si>
    <t xml:space="preserve">1,00м  2,00м </t>
  </si>
  <si>
    <t>над 18см</t>
  </si>
  <si>
    <t>Средна техн. дървесина</t>
  </si>
  <si>
    <t>1,00м  2,00м;</t>
  </si>
  <si>
    <t>14-18см</t>
  </si>
  <si>
    <t>Дребна техн. дървесина</t>
  </si>
  <si>
    <t>до 14см</t>
  </si>
  <si>
    <t>от 4-30см</t>
  </si>
  <si>
    <t>ПРИЛОЖЕНИЕ № 3</t>
  </si>
  <si>
    <t>ОБЕКТ №</t>
  </si>
  <si>
    <t>Отдел, подотдел</t>
  </si>
  <si>
    <t>OБЩО</t>
  </si>
  <si>
    <t>I</t>
  </si>
  <si>
    <t>II</t>
  </si>
  <si>
    <t>III</t>
  </si>
  <si>
    <t>IV</t>
  </si>
  <si>
    <t>10-з; 73-ф;160-п</t>
  </si>
  <si>
    <t>Дърва за огрев до 10см</t>
  </si>
  <si>
    <t>от 4-10см</t>
  </si>
  <si>
    <t>Срок за получаване на позволителното за сеч до:</t>
  </si>
  <si>
    <t>Краен срок за сеч:</t>
  </si>
  <si>
    <t>Краен срок за извоз до временен склад:</t>
  </si>
  <si>
    <t>73-ф</t>
  </si>
  <si>
    <t>160-п</t>
  </si>
  <si>
    <t>169-д</t>
  </si>
  <si>
    <t>Всичко за обекта</t>
  </si>
  <si>
    <t>Към договор ДД-            2022г. за извършване на дейности в ДГТ от Обект № 2207</t>
  </si>
  <si>
    <t>Към договор № ……………....за за извършване на дейности в ДГТ от Обект № 2207</t>
  </si>
  <si>
    <t>тримесечие-  -  2022 г./пл.куб.м.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</si>
</sst>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</xf>
  </cellStyleXfs>
  <cellXfs count="84">
    <xf numFmtId="0" fontId="0" fillId="0" borderId="0" xfId="0"/>
    <xf numFmtId="1" fontId="3" fillId="0" borderId="1" xfId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textRotation="90"/>
    </xf>
    <xf numFmtId="1" fontId="3" fillId="0" borderId="1" xfId="0" applyNumberFormat="1" applyFont="1" applyFill="1" applyBorder="1" applyAlignment="1">
      <alignment horizontal="right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1" fontId="0" fillId="0" borderId="0" xfId="0" applyNumberFormat="1"/>
    <xf numFmtId="1" fontId="3" fillId="0" borderId="2" xfId="1" applyNumberFormat="1" applyFont="1" applyFill="1" applyBorder="1" applyAlignment="1" applyProtection="1">
      <alignment horizontal="center" vertical="top"/>
    </xf>
    <xf numFmtId="2" fontId="3" fillId="0" borderId="2" xfId="0" applyNumberFormat="1" applyFont="1" applyFill="1" applyBorder="1"/>
    <xf numFmtId="1" fontId="3" fillId="0" borderId="2" xfId="0" applyNumberFormat="1" applyFont="1" applyFill="1" applyBorder="1" applyAlignment="1">
      <alignment horizontal="right"/>
    </xf>
    <xf numFmtId="0" fontId="7" fillId="0" borderId="3" xfId="1" applyNumberFormat="1" applyFont="1" applyFill="1" applyBorder="1" applyAlignment="1" applyProtection="1">
      <alignment horizontal="center" vertical="center" textRotation="90"/>
    </xf>
    <xf numFmtId="0" fontId="7" fillId="0" borderId="4" xfId="1" applyNumberFormat="1" applyFont="1" applyFill="1" applyBorder="1" applyAlignment="1" applyProtection="1">
      <alignment horizontal="center" vertical="center" textRotation="90" wrapText="1"/>
    </xf>
    <xf numFmtId="0" fontId="7" fillId="0" borderId="4" xfId="1" applyNumberFormat="1" applyFont="1" applyFill="1" applyBorder="1" applyAlignment="1" applyProtection="1">
      <alignment horizontal="center" vertical="center" textRotation="90"/>
    </xf>
    <xf numFmtId="0" fontId="7" fillId="0" borderId="4" xfId="0" applyNumberFormat="1" applyFont="1" applyFill="1" applyBorder="1" applyAlignment="1" applyProtection="1">
      <alignment horizontal="center" vertical="center" textRotation="90" wrapText="1"/>
    </xf>
    <xf numFmtId="2" fontId="7" fillId="0" borderId="4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/>
    <xf numFmtId="2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 vertical="center" textRotation="90" wrapText="1"/>
    </xf>
    <xf numFmtId="1" fontId="4" fillId="0" borderId="4" xfId="0" applyNumberFormat="1" applyFont="1" applyBorder="1" applyAlignment="1">
      <alignment horizontal="center" vertical="center" textRotation="90" wrapText="1"/>
    </xf>
    <xf numFmtId="1" fontId="4" fillId="0" borderId="5" xfId="0" applyNumberFormat="1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4" fontId="8" fillId="0" borderId="1" xfId="0" applyNumberFormat="1" applyFont="1" applyBorder="1" applyAlignment="1">
      <alignment horizontal="right"/>
    </xf>
    <xf numFmtId="0" fontId="6" fillId="0" borderId="2" xfId="0" applyFont="1" applyFill="1" applyBorder="1" applyAlignment="1"/>
    <xf numFmtId="2" fontId="6" fillId="0" borderId="2" xfId="0" applyNumberFormat="1" applyFont="1" applyFill="1" applyBorder="1"/>
    <xf numFmtId="0" fontId="6" fillId="0" borderId="1" xfId="0" applyFont="1" applyFill="1" applyBorder="1" applyAlignment="1"/>
    <xf numFmtId="2" fontId="6" fillId="0" borderId="1" xfId="0" applyNumberFormat="1" applyFont="1" applyFill="1" applyBorder="1"/>
    <xf numFmtId="0" fontId="7" fillId="0" borderId="1" xfId="1" applyNumberFormat="1" applyFont="1" applyFill="1" applyBorder="1" applyAlignment="1" applyProtection="1">
      <alignment vertical="top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3" borderId="0" xfId="0" applyFont="1" applyFill="1"/>
    <xf numFmtId="0" fontId="7" fillId="3" borderId="1" xfId="1" applyFont="1" applyFill="1" applyBorder="1" applyAlignment="1">
      <alignment horizontal="left"/>
    </xf>
    <xf numFmtId="0" fontId="7" fillId="3" borderId="1" xfId="1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/>
    <xf numFmtId="1" fontId="7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/>
    <xf numFmtId="2" fontId="4" fillId="3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0" fontId="7" fillId="3" borderId="1" xfId="1" applyFont="1" applyFill="1" applyBorder="1" applyAlignment="1">
      <alignment horizontal="center" vertical="center"/>
    </xf>
    <xf numFmtId="0" fontId="4" fillId="3" borderId="1" xfId="0" applyFont="1" applyFill="1" applyBorder="1"/>
    <xf numFmtId="1" fontId="7" fillId="3" borderId="1" xfId="1" applyNumberFormat="1" applyFont="1" applyFill="1" applyBorder="1" applyAlignment="1" applyProtection="1">
      <alignment horizontal="center" vertical="top"/>
    </xf>
    <xf numFmtId="2" fontId="7" fillId="3" borderId="1" xfId="1" applyNumberFormat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1" xfId="1" applyNumberFormat="1" applyFont="1" applyFill="1" applyBorder="1" applyAlignment="1" applyProtection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E24" sqref="E24"/>
    </sheetView>
  </sheetViews>
  <sheetFormatPr defaultRowHeight="15" x14ac:dyDescent="0.25"/>
  <cols>
    <col min="1" max="1" width="7" customWidth="1"/>
    <col min="2" max="2" width="7.5703125" customWidth="1"/>
    <col min="3" max="3" width="7.85546875" customWidth="1"/>
    <col min="4" max="4" width="28.7109375" customWidth="1"/>
    <col min="5" max="5" width="13" customWidth="1"/>
    <col min="7" max="7" width="8.85546875" customWidth="1"/>
    <col min="8" max="8" width="8.140625" customWidth="1"/>
    <col min="9" max="9" width="8.7109375" customWidth="1"/>
    <col min="11" max="11" width="10.5703125" bestFit="1" customWidth="1"/>
    <col min="12" max="12" width="10.7109375" bestFit="1" customWidth="1"/>
    <col min="13" max="13" width="8.85546875" customWidth="1"/>
    <col min="14" max="14" width="8.85546875" hidden="1" customWidth="1"/>
  </cols>
  <sheetData>
    <row r="1" spans="1:14" x14ac:dyDescent="0.25">
      <c r="A1" s="63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4" ht="15.75" thickBo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4" s="3" customFormat="1" ht="171.75" customHeight="1" thickBot="1" x14ac:dyDescent="0.3">
      <c r="A3" s="12" t="s">
        <v>0</v>
      </c>
      <c r="B3" s="13" t="s">
        <v>1</v>
      </c>
      <c r="C3" s="13" t="s">
        <v>2</v>
      </c>
      <c r="D3" s="14" t="s">
        <v>3</v>
      </c>
      <c r="E3" s="13" t="s">
        <v>4</v>
      </c>
      <c r="F3" s="15" t="s">
        <v>5</v>
      </c>
      <c r="G3" s="16" t="s">
        <v>6</v>
      </c>
      <c r="H3" s="16" t="s">
        <v>7</v>
      </c>
      <c r="I3" s="13" t="s">
        <v>8</v>
      </c>
      <c r="J3" s="19" t="s">
        <v>14</v>
      </c>
      <c r="K3" s="20" t="s">
        <v>15</v>
      </c>
      <c r="L3" s="21" t="s">
        <v>16</v>
      </c>
      <c r="N3" s="3" t="s">
        <v>18</v>
      </c>
    </row>
    <row r="4" spans="1:14" ht="15.75" x14ac:dyDescent="0.25">
      <c r="A4" s="65">
        <v>2207</v>
      </c>
      <c r="B4" s="67" t="s">
        <v>27</v>
      </c>
      <c r="C4" s="71" t="s">
        <v>13</v>
      </c>
      <c r="D4" s="35" t="s">
        <v>20</v>
      </c>
      <c r="E4" s="36">
        <v>6</v>
      </c>
      <c r="F4" s="9">
        <v>10</v>
      </c>
      <c r="G4" s="10"/>
      <c r="H4" s="10">
        <v>16</v>
      </c>
      <c r="I4" s="11">
        <f t="shared" ref="I4:I11" si="0">F4*H4</f>
        <v>160</v>
      </c>
      <c r="J4" s="42">
        <v>23</v>
      </c>
      <c r="K4" s="43">
        <f>F4*J4*0.45</f>
        <v>103.5</v>
      </c>
      <c r="L4" s="43">
        <f>K4+I4</f>
        <v>263.5</v>
      </c>
    </row>
    <row r="5" spans="1:14" ht="15.75" x14ac:dyDescent="0.25">
      <c r="A5" s="66"/>
      <c r="B5" s="68"/>
      <c r="C5" s="62"/>
      <c r="D5" s="34" t="s">
        <v>10</v>
      </c>
      <c r="E5" s="37">
        <v>93</v>
      </c>
      <c r="F5" s="1">
        <v>155</v>
      </c>
      <c r="G5" s="2"/>
      <c r="H5" s="2">
        <v>16</v>
      </c>
      <c r="I5" s="4">
        <f t="shared" si="0"/>
        <v>2480</v>
      </c>
      <c r="J5" s="44">
        <v>23</v>
      </c>
      <c r="K5" s="45">
        <f>F5*J5*0.45</f>
        <v>1604.25</v>
      </c>
      <c r="L5" s="45">
        <f>K5+I5</f>
        <v>4084.25</v>
      </c>
    </row>
    <row r="6" spans="1:14" ht="15.75" x14ac:dyDescent="0.25">
      <c r="A6" s="66"/>
      <c r="B6" s="68"/>
      <c r="C6" s="62"/>
      <c r="D6" s="34" t="s">
        <v>26</v>
      </c>
      <c r="E6" s="37">
        <v>25</v>
      </c>
      <c r="F6" s="1">
        <v>42</v>
      </c>
      <c r="G6" s="2"/>
      <c r="H6" s="2">
        <v>16</v>
      </c>
      <c r="I6" s="4">
        <f t="shared" si="0"/>
        <v>672</v>
      </c>
      <c r="J6" s="44">
        <v>23</v>
      </c>
      <c r="K6" s="45">
        <f>F6*J6*0.45</f>
        <v>434.7</v>
      </c>
      <c r="L6" s="45">
        <f>K6+I6</f>
        <v>1106.7</v>
      </c>
    </row>
    <row r="7" spans="1:14" ht="15.75" x14ac:dyDescent="0.25">
      <c r="A7" s="66"/>
      <c r="B7" s="68"/>
      <c r="C7" s="62"/>
      <c r="D7" s="34" t="s">
        <v>11</v>
      </c>
      <c r="E7" s="37">
        <v>403</v>
      </c>
      <c r="F7" s="1">
        <v>733</v>
      </c>
      <c r="G7" s="2"/>
      <c r="H7" s="2">
        <v>16</v>
      </c>
      <c r="I7" s="4">
        <f t="shared" si="0"/>
        <v>11728</v>
      </c>
      <c r="J7" s="44">
        <v>23</v>
      </c>
      <c r="K7" s="45">
        <f>F7*J7*0.45</f>
        <v>7586.55</v>
      </c>
      <c r="L7" s="45">
        <f>K7+I7</f>
        <v>19314.55</v>
      </c>
    </row>
    <row r="8" spans="1:14" s="6" customFormat="1" ht="15.75" x14ac:dyDescent="0.25">
      <c r="A8" s="66"/>
      <c r="B8" s="50"/>
      <c r="C8" s="50"/>
      <c r="D8" s="51" t="s">
        <v>12</v>
      </c>
      <c r="E8" s="58">
        <f>SUM(E4:E7)</f>
        <v>527</v>
      </c>
      <c r="F8" s="52">
        <f>SUM(F4:F7)</f>
        <v>940</v>
      </c>
      <c r="G8" s="53"/>
      <c r="H8" s="53"/>
      <c r="I8" s="54">
        <f>SUM(I4:I7)</f>
        <v>15040</v>
      </c>
      <c r="J8" s="55"/>
      <c r="K8" s="56">
        <f>SUM(K4:K7)</f>
        <v>9729</v>
      </c>
      <c r="L8" s="57">
        <f>SUM(L4:L7)</f>
        <v>24769</v>
      </c>
      <c r="N8" s="7"/>
    </row>
    <row r="9" spans="1:14" ht="15.75" x14ac:dyDescent="0.25">
      <c r="A9" s="66"/>
      <c r="B9" s="66" t="s">
        <v>23</v>
      </c>
      <c r="C9" s="62" t="s">
        <v>24</v>
      </c>
      <c r="D9" s="34" t="s">
        <v>10</v>
      </c>
      <c r="E9" s="37">
        <v>27</v>
      </c>
      <c r="F9" s="1">
        <v>41</v>
      </c>
      <c r="G9" s="2"/>
      <c r="H9" s="2">
        <v>17</v>
      </c>
      <c r="I9" s="4">
        <f t="shared" si="0"/>
        <v>697</v>
      </c>
      <c r="J9" s="44">
        <v>22</v>
      </c>
      <c r="K9" s="45">
        <f>F9*J9*0.6</f>
        <v>541.19999999999993</v>
      </c>
      <c r="L9" s="45">
        <f>K9+I9</f>
        <v>1238.1999999999998</v>
      </c>
      <c r="N9" s="5"/>
    </row>
    <row r="10" spans="1:14" ht="15.75" x14ac:dyDescent="0.25">
      <c r="A10" s="66"/>
      <c r="B10" s="66"/>
      <c r="C10" s="62"/>
      <c r="D10" s="34" t="s">
        <v>26</v>
      </c>
      <c r="E10" s="37">
        <v>1</v>
      </c>
      <c r="F10" s="1">
        <v>2</v>
      </c>
      <c r="G10" s="2"/>
      <c r="H10" s="2">
        <v>17</v>
      </c>
      <c r="I10" s="4">
        <f t="shared" si="0"/>
        <v>34</v>
      </c>
      <c r="J10" s="44">
        <v>22</v>
      </c>
      <c r="K10" s="45">
        <f>F10*J10*0.6</f>
        <v>26.4</v>
      </c>
      <c r="L10" s="45">
        <f>K10+I10</f>
        <v>60.4</v>
      </c>
      <c r="N10" s="5"/>
    </row>
    <row r="11" spans="1:14" ht="15.75" x14ac:dyDescent="0.25">
      <c r="A11" s="66"/>
      <c r="B11" s="66"/>
      <c r="C11" s="62"/>
      <c r="D11" s="34" t="s">
        <v>11</v>
      </c>
      <c r="E11" s="37">
        <v>447</v>
      </c>
      <c r="F11" s="1">
        <v>745</v>
      </c>
      <c r="G11" s="2"/>
      <c r="H11" s="2">
        <v>17</v>
      </c>
      <c r="I11" s="4">
        <f t="shared" si="0"/>
        <v>12665</v>
      </c>
      <c r="J11" s="44">
        <v>22</v>
      </c>
      <c r="K11" s="45">
        <f>F11*J11*0.6</f>
        <v>9834</v>
      </c>
      <c r="L11" s="45">
        <f>K11+I11</f>
        <v>22499</v>
      </c>
      <c r="N11" s="5"/>
    </row>
    <row r="12" spans="1:14" s="6" customFormat="1" ht="15.75" x14ac:dyDescent="0.25">
      <c r="A12" s="66"/>
      <c r="B12" s="51"/>
      <c r="C12" s="58"/>
      <c r="D12" s="51" t="s">
        <v>12</v>
      </c>
      <c r="E12" s="52">
        <f>SUM(E9:E11)</f>
        <v>475</v>
      </c>
      <c r="F12" s="52">
        <f>SUM(F9:F11)</f>
        <v>788</v>
      </c>
      <c r="G12" s="53"/>
      <c r="H12" s="53"/>
      <c r="I12" s="54">
        <f>SUM(I9:I11)</f>
        <v>13396</v>
      </c>
      <c r="J12" s="55"/>
      <c r="K12" s="56">
        <f>SUM(K9:K11)</f>
        <v>10401.6</v>
      </c>
      <c r="L12" s="57">
        <f>SUM(L9:L11)</f>
        <v>23797.599999999999</v>
      </c>
      <c r="N12" s="7"/>
    </row>
    <row r="13" spans="1:14" ht="15.75" x14ac:dyDescent="0.25">
      <c r="A13" s="66"/>
      <c r="B13" s="66" t="s">
        <v>25</v>
      </c>
      <c r="C13" s="62" t="s">
        <v>19</v>
      </c>
      <c r="D13" s="34" t="s">
        <v>11</v>
      </c>
      <c r="E13" s="37">
        <v>22</v>
      </c>
      <c r="F13" s="1">
        <v>40</v>
      </c>
      <c r="G13" s="2"/>
      <c r="H13" s="2">
        <v>17</v>
      </c>
      <c r="I13" s="4">
        <f t="shared" ref="I13:I18" si="1">F13*H13</f>
        <v>680</v>
      </c>
      <c r="J13" s="44">
        <v>23</v>
      </c>
      <c r="K13" s="45">
        <f>F13*J13*0.5</f>
        <v>460</v>
      </c>
      <c r="L13" s="45">
        <f t="shared" ref="L13:L18" si="2">K13+I13</f>
        <v>1140</v>
      </c>
      <c r="N13" s="5"/>
    </row>
    <row r="14" spans="1:14" ht="15.75" x14ac:dyDescent="0.25">
      <c r="A14" s="66"/>
      <c r="B14" s="66"/>
      <c r="C14" s="62"/>
      <c r="D14" s="34" t="s">
        <v>51</v>
      </c>
      <c r="E14" s="37">
        <v>10</v>
      </c>
      <c r="F14" s="1">
        <v>18</v>
      </c>
      <c r="G14" s="2"/>
      <c r="H14" s="2">
        <v>17</v>
      </c>
      <c r="I14" s="4">
        <f t="shared" si="1"/>
        <v>306</v>
      </c>
      <c r="J14" s="44">
        <v>23</v>
      </c>
      <c r="K14" s="45">
        <f>F14*J14*0.5</f>
        <v>207</v>
      </c>
      <c r="L14" s="45">
        <f t="shared" si="2"/>
        <v>513</v>
      </c>
      <c r="N14" s="5"/>
    </row>
    <row r="15" spans="1:14" ht="15.75" x14ac:dyDescent="0.25">
      <c r="A15" s="66"/>
      <c r="B15" s="66"/>
      <c r="C15" s="62" t="s">
        <v>21</v>
      </c>
      <c r="D15" s="34" t="s">
        <v>11</v>
      </c>
      <c r="E15" s="37">
        <v>23</v>
      </c>
      <c r="F15" s="1">
        <v>42</v>
      </c>
      <c r="G15" s="17"/>
      <c r="H15" s="2">
        <v>17</v>
      </c>
      <c r="I15" s="4">
        <f t="shared" si="1"/>
        <v>714</v>
      </c>
      <c r="J15" s="44">
        <v>23</v>
      </c>
      <c r="K15" s="45">
        <f>F15*J15*0.5</f>
        <v>483</v>
      </c>
      <c r="L15" s="45">
        <f t="shared" si="2"/>
        <v>1197</v>
      </c>
      <c r="N15" s="5"/>
    </row>
    <row r="16" spans="1:14" ht="15.75" x14ac:dyDescent="0.25">
      <c r="A16" s="66"/>
      <c r="B16" s="66"/>
      <c r="C16" s="62"/>
      <c r="D16" s="34" t="s">
        <v>51</v>
      </c>
      <c r="E16" s="37">
        <v>10</v>
      </c>
      <c r="F16" s="1">
        <v>18</v>
      </c>
      <c r="G16" s="17"/>
      <c r="H16" s="2">
        <v>17</v>
      </c>
      <c r="I16" s="4">
        <f t="shared" si="1"/>
        <v>306</v>
      </c>
      <c r="J16" s="44">
        <v>23</v>
      </c>
      <c r="K16" s="45">
        <f>F16*J16*0.5</f>
        <v>207</v>
      </c>
      <c r="L16" s="45">
        <f t="shared" si="2"/>
        <v>513</v>
      </c>
      <c r="N16" s="5"/>
    </row>
    <row r="17" spans="1:14" ht="15.75" x14ac:dyDescent="0.25">
      <c r="A17" s="66"/>
      <c r="B17" s="66"/>
      <c r="C17" s="34" t="s">
        <v>9</v>
      </c>
      <c r="D17" s="34" t="s">
        <v>11</v>
      </c>
      <c r="E17" s="37">
        <v>42</v>
      </c>
      <c r="F17" s="1">
        <v>76</v>
      </c>
      <c r="G17" s="17"/>
      <c r="H17" s="2">
        <v>17</v>
      </c>
      <c r="I17" s="4">
        <f t="shared" si="1"/>
        <v>1292</v>
      </c>
      <c r="J17" s="44">
        <v>23</v>
      </c>
      <c r="K17" s="45">
        <f>F17*J17*0.6</f>
        <v>1048.8</v>
      </c>
      <c r="L17" s="45">
        <f t="shared" si="2"/>
        <v>2340.8000000000002</v>
      </c>
      <c r="N17" s="5"/>
    </row>
    <row r="18" spans="1:14" ht="15.75" x14ac:dyDescent="0.25">
      <c r="A18" s="66"/>
      <c r="B18" s="66"/>
      <c r="C18" s="34" t="s">
        <v>22</v>
      </c>
      <c r="D18" s="34" t="s">
        <v>11</v>
      </c>
      <c r="E18" s="37">
        <v>27</v>
      </c>
      <c r="F18" s="1">
        <v>49</v>
      </c>
      <c r="G18" s="17"/>
      <c r="H18" s="2">
        <v>17</v>
      </c>
      <c r="I18" s="4">
        <f t="shared" si="1"/>
        <v>833</v>
      </c>
      <c r="J18" s="44">
        <v>23</v>
      </c>
      <c r="K18" s="45">
        <f>F18*J18*0.6</f>
        <v>676.19999999999993</v>
      </c>
      <c r="L18" s="45">
        <f t="shared" si="2"/>
        <v>1509.1999999999998</v>
      </c>
      <c r="N18" s="5"/>
    </row>
    <row r="19" spans="1:14" s="6" customFormat="1" ht="15.75" x14ac:dyDescent="0.25">
      <c r="A19" s="66"/>
      <c r="B19" s="70" t="s">
        <v>12</v>
      </c>
      <c r="C19" s="70"/>
      <c r="D19" s="70"/>
      <c r="E19" s="52">
        <f>SUM(E13:E18)</f>
        <v>134</v>
      </c>
      <c r="F19" s="52">
        <f>SUM(F13:F18)</f>
        <v>243</v>
      </c>
      <c r="G19" s="59"/>
      <c r="H19" s="53"/>
      <c r="I19" s="60">
        <f>SUM(I13:I18)</f>
        <v>4131</v>
      </c>
      <c r="J19" s="55"/>
      <c r="K19" s="56">
        <f>SUM(K13:K18)</f>
        <v>3082</v>
      </c>
      <c r="L19" s="61">
        <f>SUM(L13:L18)</f>
        <v>7213</v>
      </c>
      <c r="N19" s="7"/>
    </row>
    <row r="20" spans="1:14" s="6" customFormat="1" ht="15" customHeight="1" x14ac:dyDescent="0.25">
      <c r="A20" s="66"/>
      <c r="B20" s="46" t="s">
        <v>59</v>
      </c>
      <c r="C20" s="46"/>
      <c r="D20" s="46"/>
      <c r="E20" s="47">
        <f>SUM(E8+E12+E19)</f>
        <v>1136</v>
      </c>
      <c r="F20" s="47">
        <f>F12+F8+F19</f>
        <v>1971</v>
      </c>
      <c r="G20" s="48"/>
      <c r="H20" s="48"/>
      <c r="I20" s="47">
        <f>I12+I8+I19</f>
        <v>32567</v>
      </c>
      <c r="J20" s="48"/>
      <c r="K20" s="49">
        <f>K12+K8+K19</f>
        <v>23212.6</v>
      </c>
      <c r="L20" s="49">
        <f>L12+L8+L19</f>
        <v>55779.6</v>
      </c>
    </row>
    <row r="22" spans="1:14" ht="15.75" x14ac:dyDescent="0.25">
      <c r="E22" s="69" t="s">
        <v>17</v>
      </c>
      <c r="F22" s="69"/>
      <c r="G22" s="18">
        <f>K20/24</f>
        <v>967.19166666666661</v>
      </c>
    </row>
    <row r="27" spans="1:14" x14ac:dyDescent="0.25">
      <c r="F27" s="8"/>
    </row>
  </sheetData>
  <mergeCells count="11">
    <mergeCell ref="E22:F22"/>
    <mergeCell ref="B19:D19"/>
    <mergeCell ref="C9:C11"/>
    <mergeCell ref="C4:C7"/>
    <mergeCell ref="C13:C14"/>
    <mergeCell ref="C15:C16"/>
    <mergeCell ref="A1:L2"/>
    <mergeCell ref="A4:A20"/>
    <mergeCell ref="B13:B18"/>
    <mergeCell ref="B9:B11"/>
    <mergeCell ref="B4:B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6" fitToHeight="4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60" zoomScaleNormal="100" workbookViewId="0">
      <selection activeCell="A2" sqref="A2:C2"/>
    </sheetView>
  </sheetViews>
  <sheetFormatPr defaultRowHeight="15" x14ac:dyDescent="0.25"/>
  <cols>
    <col min="1" max="1" width="33.28515625" customWidth="1"/>
    <col min="2" max="2" width="41.42578125" customWidth="1"/>
    <col min="3" max="3" width="29.85546875" customWidth="1"/>
  </cols>
  <sheetData>
    <row r="1" spans="1:3" x14ac:dyDescent="0.25">
      <c r="A1" s="72" t="s">
        <v>29</v>
      </c>
      <c r="B1" s="72"/>
      <c r="C1" s="72"/>
    </row>
    <row r="2" spans="1:3" ht="15.75" thickBot="1" x14ac:dyDescent="0.3">
      <c r="A2" s="73" t="s">
        <v>60</v>
      </c>
      <c r="B2" s="73"/>
      <c r="C2" s="73"/>
    </row>
    <row r="3" spans="1:3" ht="15.75" thickBot="1" x14ac:dyDescent="0.3">
      <c r="A3" s="74" t="s">
        <v>30</v>
      </c>
      <c r="B3" s="75"/>
      <c r="C3" s="76"/>
    </row>
    <row r="4" spans="1:3" ht="15.75" thickBot="1" x14ac:dyDescent="0.3">
      <c r="A4" s="22" t="s">
        <v>3</v>
      </c>
      <c r="B4" s="23" t="s">
        <v>31</v>
      </c>
      <c r="C4" s="23" t="s">
        <v>32</v>
      </c>
    </row>
    <row r="5" spans="1:3" ht="15.75" thickBot="1" x14ac:dyDescent="0.3">
      <c r="A5" s="24" t="s">
        <v>33</v>
      </c>
      <c r="B5" s="25" t="s">
        <v>34</v>
      </c>
      <c r="C5" s="25" t="s">
        <v>35</v>
      </c>
    </row>
    <row r="6" spans="1:3" ht="16.5" thickBot="1" x14ac:dyDescent="0.3">
      <c r="A6" s="24" t="s">
        <v>36</v>
      </c>
      <c r="B6" s="25" t="s">
        <v>37</v>
      </c>
      <c r="C6" s="26" t="s">
        <v>38</v>
      </c>
    </row>
    <row r="7" spans="1:3" ht="16.5" thickBot="1" x14ac:dyDescent="0.3">
      <c r="A7" s="24" t="s">
        <v>39</v>
      </c>
      <c r="B7" s="25" t="s">
        <v>37</v>
      </c>
      <c r="C7" s="26" t="s">
        <v>40</v>
      </c>
    </row>
    <row r="8" spans="1:3" ht="16.5" thickBot="1" x14ac:dyDescent="0.3">
      <c r="A8" s="24" t="s">
        <v>11</v>
      </c>
      <c r="B8" s="25" t="s">
        <v>37</v>
      </c>
      <c r="C8" s="26" t="s">
        <v>41</v>
      </c>
    </row>
    <row r="9" spans="1:3" ht="15.75" thickBot="1" x14ac:dyDescent="0.3">
      <c r="A9" s="33" t="s">
        <v>51</v>
      </c>
      <c r="B9" s="25" t="s">
        <v>37</v>
      </c>
      <c r="C9" s="33" t="s">
        <v>52</v>
      </c>
    </row>
  </sheetData>
  <mergeCells count="3">
    <mergeCell ref="A1:C1"/>
    <mergeCell ref="A2:C2"/>
    <mergeCell ref="A3:C3"/>
  </mergeCells>
  <phoneticPr fontId="0" type="noConversion"/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view="pageBreakPreview" zoomScale="60" zoomScaleNormal="100" workbookViewId="0">
      <selection activeCell="B12" sqref="B12"/>
    </sheetView>
  </sheetViews>
  <sheetFormatPr defaultRowHeight="15" x14ac:dyDescent="0.25"/>
  <cols>
    <col min="1" max="1" width="12.85546875" customWidth="1"/>
    <col min="2" max="2" width="39.7109375" customWidth="1"/>
  </cols>
  <sheetData>
    <row r="3" spans="1:8" x14ac:dyDescent="0.25">
      <c r="A3" s="72" t="s">
        <v>42</v>
      </c>
      <c r="B3" s="72"/>
      <c r="C3" s="72"/>
      <c r="D3" s="72"/>
      <c r="E3" s="72"/>
      <c r="F3" s="72"/>
      <c r="G3" s="72"/>
    </row>
    <row r="4" spans="1:8" x14ac:dyDescent="0.25">
      <c r="A4" s="72" t="s">
        <v>61</v>
      </c>
      <c r="B4" s="72"/>
      <c r="C4" s="72"/>
      <c r="D4" s="72"/>
      <c r="E4" s="72"/>
      <c r="F4" s="72"/>
      <c r="G4" s="72"/>
    </row>
    <row r="5" spans="1:8" ht="15.75" thickBot="1" x14ac:dyDescent="0.3">
      <c r="A5" s="27"/>
    </row>
    <row r="6" spans="1:8" ht="15.75" thickBot="1" x14ac:dyDescent="0.3">
      <c r="A6" s="77" t="s">
        <v>43</v>
      </c>
      <c r="B6" s="77" t="s">
        <v>44</v>
      </c>
      <c r="C6" s="79" t="s">
        <v>62</v>
      </c>
      <c r="D6" s="80"/>
      <c r="E6" s="80"/>
      <c r="F6" s="81"/>
      <c r="G6" s="82" t="s">
        <v>45</v>
      </c>
    </row>
    <row r="7" spans="1:8" ht="15.75" thickBot="1" x14ac:dyDescent="0.3">
      <c r="A7" s="78"/>
      <c r="B7" s="78"/>
      <c r="C7" s="28" t="s">
        <v>46</v>
      </c>
      <c r="D7" s="28" t="s">
        <v>47</v>
      </c>
      <c r="E7" s="28" t="s">
        <v>48</v>
      </c>
      <c r="F7" s="28" t="s">
        <v>49</v>
      </c>
      <c r="G7" s="83"/>
    </row>
    <row r="8" spans="1:8" ht="15.75" thickBot="1" x14ac:dyDescent="0.3">
      <c r="A8" s="29">
        <v>2207</v>
      </c>
      <c r="B8" s="30" t="s">
        <v>50</v>
      </c>
      <c r="C8" s="31">
        <v>434</v>
      </c>
      <c r="D8" s="31">
        <v>475</v>
      </c>
      <c r="E8" s="31">
        <v>100</v>
      </c>
      <c r="F8" s="31">
        <v>127</v>
      </c>
      <c r="G8" s="32">
        <f>SUM(C8:F8)</f>
        <v>1136</v>
      </c>
      <c r="H8" s="38"/>
    </row>
  </sheetData>
  <mergeCells count="6">
    <mergeCell ref="A3:G3"/>
    <mergeCell ref="A4:G4"/>
    <mergeCell ref="A6:A7"/>
    <mergeCell ref="B6:B7"/>
    <mergeCell ref="C6:F6"/>
    <mergeCell ref="G6:G7"/>
  </mergeCells>
  <phoneticPr fontId="0" type="noConversion"/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A3" sqref="A3"/>
    </sheetView>
  </sheetViews>
  <sheetFormatPr defaultRowHeight="15" x14ac:dyDescent="0.25"/>
  <cols>
    <col min="1" max="1" width="12.28515625" customWidth="1"/>
    <col min="2" max="2" width="19" customWidth="1"/>
    <col min="3" max="3" width="17.28515625" customWidth="1"/>
    <col min="4" max="4" width="18.28515625" customWidth="1"/>
  </cols>
  <sheetData>
    <row r="1" spans="1:4" ht="57" x14ac:dyDescent="0.25">
      <c r="A1" s="39" t="s">
        <v>44</v>
      </c>
      <c r="B1" s="39" t="s">
        <v>53</v>
      </c>
      <c r="C1" s="39" t="s">
        <v>54</v>
      </c>
      <c r="D1" s="39" t="s">
        <v>55</v>
      </c>
    </row>
    <row r="2" spans="1:4" x14ac:dyDescent="0.25">
      <c r="A2" s="40" t="s">
        <v>58</v>
      </c>
      <c r="B2" s="41">
        <v>44575</v>
      </c>
      <c r="C2" s="41">
        <v>44915</v>
      </c>
      <c r="D2" s="41">
        <f>C2</f>
        <v>44915</v>
      </c>
    </row>
    <row r="3" spans="1:4" x14ac:dyDescent="0.25">
      <c r="A3" s="40" t="s">
        <v>56</v>
      </c>
      <c r="B3" s="41">
        <v>44575</v>
      </c>
      <c r="C3" s="41">
        <v>44915</v>
      </c>
      <c r="D3" s="41">
        <f>C3</f>
        <v>44915</v>
      </c>
    </row>
    <row r="4" spans="1:4" x14ac:dyDescent="0.25">
      <c r="A4" s="40" t="s">
        <v>57</v>
      </c>
      <c r="B4" s="41">
        <v>44575</v>
      </c>
      <c r="C4" s="41">
        <v>44915</v>
      </c>
      <c r="D4" s="41">
        <f>C4</f>
        <v>44915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Приложение 1</vt:lpstr>
      <vt:lpstr>Приложение 2</vt:lpstr>
      <vt:lpstr>Приложение 3</vt:lpstr>
      <vt:lpstr>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2021-12-13T12:05:42Z</cp:lastPrinted>
  <dcterms:created xsi:type="dcterms:W3CDTF">2020-05-28T05:23:03Z</dcterms:created>
  <dcterms:modified xsi:type="dcterms:W3CDTF">2021-12-13T12:05:44Z</dcterms:modified>
</cp:coreProperties>
</file>